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741" activeTab="5"/>
  </bookViews>
  <sheets>
    <sheet name="Conto economico" sheetId="1" r:id="rId1"/>
    <sheet name="Stato patrimoniale" sheetId="2" r:id="rId2"/>
    <sheet name="Rendiconto finanziario" sheetId="3" r:id="rId3"/>
    <sheet name="GAS" sheetId="4" r:id="rId4"/>
    <sheet name="Electrico" sheetId="5" r:id="rId5"/>
    <sheet name="Idrico" sheetId="6" r:id="rId6"/>
    <sheet name="Ambiente" sheetId="7" r:id="rId7"/>
    <sheet name="Altri" sheetId="8" r:id="rId8"/>
  </sheets>
  <definedNames/>
  <calcPr fullCalcOnLoad="1"/>
</workbook>
</file>

<file path=xl/sharedStrings.xml><?xml version="1.0" encoding="utf-8"?>
<sst xmlns="http://schemas.openxmlformats.org/spreadsheetml/2006/main" count="263" uniqueCount="168">
  <si>
    <t xml:space="preserve">€ /000 </t>
  </si>
  <si>
    <t>Note</t>
  </si>
  <si>
    <t xml:space="preserve">Ricavi </t>
  </si>
  <si>
    <t>Variazione delle rimanenze di prodotti finiti e prodotti in corso di lavorazione</t>
  </si>
  <si>
    <t>Altri ricavi operativi</t>
  </si>
  <si>
    <t xml:space="preserve">Consumi di materie prime e materiali di consumo </t>
  </si>
  <si>
    <t>(al netto della variazione delle rimanenze di materie prime e scorte)</t>
  </si>
  <si>
    <t>Costi per servizi</t>
  </si>
  <si>
    <t>Costi del personale</t>
  </si>
  <si>
    <t>Ammortamenti e accantonamenti</t>
  </si>
  <si>
    <t>Altre spese operative</t>
  </si>
  <si>
    <t>Costi capitalizzati</t>
  </si>
  <si>
    <t>Utile operativo</t>
  </si>
  <si>
    <t>Quota di utili (perdite) di imprese collegate</t>
  </si>
  <si>
    <t>Proventi finanziari</t>
  </si>
  <si>
    <t>Oneri finanziari</t>
  </si>
  <si>
    <t>Utile prima delle imposte</t>
  </si>
  <si>
    <t>Imposte del periodo</t>
  </si>
  <si>
    <t>di cui non ricorrenti 32.930</t>
  </si>
  <si>
    <t>Utile netto dell’esercizio</t>
  </si>
  <si>
    <t>Attribuibile:</t>
  </si>
  <si>
    <t>Azionisti della Controllante</t>
  </si>
  <si>
    <t>Azionisti di minoranza</t>
  </si>
  <si>
    <t xml:space="preserve">Utile per azione </t>
  </si>
  <si>
    <t xml:space="preserve">di base </t>
  </si>
  <si>
    <t xml:space="preserve">diluito </t>
  </si>
  <si>
    <t xml:space="preserve">Conto economico                                                              </t>
  </si>
  <si>
    <t xml:space="preserve">Stato patrimoniale                                                                   € /000 </t>
  </si>
  <si>
    <t>31 Dic 2006</t>
  </si>
  <si>
    <t>Attività</t>
  </si>
  <si>
    <t>Attività non correnti</t>
  </si>
  <si>
    <t xml:space="preserve">Immobilizzazioni materiali </t>
  </si>
  <si>
    <t>Attività Immateriali </t>
  </si>
  <si>
    <t>Avviamento e differenza di consolidamento</t>
  </si>
  <si>
    <t>Partecipazioni</t>
  </si>
  <si>
    <t xml:space="preserve">Attività finanziarie </t>
  </si>
  <si>
    <t>Attività fiscali differite</t>
  </si>
  <si>
    <t>Strumenti finanziari – derivati</t>
  </si>
  <si>
    <t>Attività correnti</t>
  </si>
  <si>
    <t>Rimanenze</t>
  </si>
  <si>
    <t xml:space="preserve">Crediti commerciali </t>
  </si>
  <si>
    <t xml:space="preserve">Lavori in corso su ordinazione </t>
  </si>
  <si>
    <t>Altre attività correnti</t>
  </si>
  <si>
    <t>Disponibilità liquide e mezzi equivalenti</t>
  </si>
  <si>
    <t>Totale attività</t>
  </si>
  <si>
    <t>Capitale sociale e riserve</t>
  </si>
  <si>
    <t xml:space="preserve">Capitale sociale </t>
  </si>
  <si>
    <t>-Riserva azioni proprie valore nominale</t>
  </si>
  <si>
    <t xml:space="preserve">Riserve </t>
  </si>
  <si>
    <t>-Riserva azioni proprie valore eccedente il valore nominale</t>
  </si>
  <si>
    <t>Riserva per strumenti derivati valutati al fair value </t>
  </si>
  <si>
    <t xml:space="preserve">Utile (perdita) portato a nuovo </t>
  </si>
  <si>
    <t>Utile (perdita) del periodo</t>
  </si>
  <si>
    <t>Patrimonio netto del Gruppo</t>
  </si>
  <si>
    <t>Interessenze di minoranza</t>
  </si>
  <si>
    <t>Totale patrimonio netto</t>
  </si>
  <si>
    <t>Passività non correnti</t>
  </si>
  <si>
    <t>Finanziamenti – scadenti oltre l’esercizio successivo</t>
  </si>
  <si>
    <t xml:space="preserve">Trattamento fine rapporto ed altri benefici </t>
  </si>
  <si>
    <t>Fondi per rischi ed oneri</t>
  </si>
  <si>
    <t>Passività fiscali differite</t>
  </si>
  <si>
    <t>Debiti per locazioni finanziarie – scadenti oltre l’esercizio successivo</t>
  </si>
  <si>
    <t>Passività correnti</t>
  </si>
  <si>
    <t>Banche e finanziamenti – scadenti entro l’esercizio successivo</t>
  </si>
  <si>
    <t>Debiti commerciali</t>
  </si>
  <si>
    <t>Debiti tributari</t>
  </si>
  <si>
    <t>Altre passività correnti</t>
  </si>
  <si>
    <t>Totale passività</t>
  </si>
  <si>
    <t>Totale patrimonio netto e passività</t>
  </si>
  <si>
    <t>Attività di gestione</t>
  </si>
  <si>
    <t>Cash flow</t>
  </si>
  <si>
    <t>Utile di gruppo e di terzi</t>
  </si>
  <si>
    <t>Ammortamento e svalutazione immobilizzazioni materiali</t>
  </si>
  <si>
    <t>Ammortamento e svalutazione attività immateriali</t>
  </si>
  <si>
    <t xml:space="preserve">Totale cash flow </t>
  </si>
  <si>
    <t>Variazione imposte anticipate e differite</t>
  </si>
  <si>
    <t>Trattamento di fine rapporto e altri benefici:</t>
  </si>
  <si>
    <t>Accantonamenti / (utilizzi)</t>
  </si>
  <si>
    <t>Fondi per rischi ed oneri:</t>
  </si>
  <si>
    <t>Totale cash flow prima delle variazioni del capitale circolante netto</t>
  </si>
  <si>
    <t>Capitale circolante</t>
  </si>
  <si>
    <t>Variazione crediti commerciali</t>
  </si>
  <si>
    <t>Variazioni rimanenze</t>
  </si>
  <si>
    <t>Variazione altre attività correnti</t>
  </si>
  <si>
    <t>Variazione debiti commerciali</t>
  </si>
  <si>
    <t>Variazione debiti tributari</t>
  </si>
  <si>
    <t>Variazione altre passività correnti</t>
  </si>
  <si>
    <t>Variazione capitale circolante</t>
  </si>
  <si>
    <t>Disponibilità generate dall'attività di gestione</t>
  </si>
  <si>
    <t>a)</t>
  </si>
  <si>
    <t>Attività di investimento</t>
  </si>
  <si>
    <t>Disinvestimento/(investimento) in immobilizzazioni materiali al</t>
  </si>
  <si>
    <t>netto degli investimenti/disinvestimenti netti</t>
  </si>
  <si>
    <t>Disinvestimento/(investimento) in attività immateriali al</t>
  </si>
  <si>
    <t>Avviamento</t>
  </si>
  <si>
    <t>Investimenti in partecipazioni al netto dei disinvestimenti</t>
  </si>
  <si>
    <t>(Incremento) / decremento di altre attività di investimento</t>
  </si>
  <si>
    <t>Disponibilità generate/(assorbite) dall'attività di investimento</t>
  </si>
  <si>
    <t>b)</t>
  </si>
  <si>
    <t>Attività di finanziamento</t>
  </si>
  <si>
    <t>Finanziamenti a medio/lungo termine</t>
  </si>
  <si>
    <t>Variazione delle voci di patrimonio netto</t>
  </si>
  <si>
    <t>Variazione di indebitamento bancario a breve termine</t>
  </si>
  <si>
    <t>Dividendi distribuiti</t>
  </si>
  <si>
    <t>Variazione dei debiti per locazioni finanziarie</t>
  </si>
  <si>
    <t>Variazioni strumenti finanziari - derivati</t>
  </si>
  <si>
    <t>Disponibilità generate/(assorbite) dall'attività di finanziamento</t>
  </si>
  <si>
    <t>c)</t>
  </si>
  <si>
    <t>(a+b+c)</t>
  </si>
  <si>
    <t>Variazione della posizione finanziaria netta</t>
  </si>
  <si>
    <t>Disponibilità liquide e mezzi equivalenti all'inizio dell'esercizio</t>
  </si>
  <si>
    <t>Disponibilità liquide e mezzi equivalenti alla fine dell'esercizio</t>
  </si>
  <si>
    <t>(*)  Ai sensi della Delibera Consob n.15519 del 27 luglio 2006, gli effetti dei rapporti con parti correlate sul rendiconto finanziario</t>
  </si>
  <si>
    <t>sono evidenziati nell'apposito schema di rendiconto finanziario riportato nelle pagine successive e sono ulteriormente descritti al</t>
  </si>
  <si>
    <t>paragrafo 2.03 del presente bilancio d'esercizio.</t>
  </si>
  <si>
    <t xml:space="preserve">Rendiconto finanziario consolidato (*)                                                          </t>
  </si>
  <si>
    <t>Dati quantitativi</t>
  </si>
  <si>
    <t>Var. Ass.</t>
  </si>
  <si>
    <t>Var. %</t>
  </si>
  <si>
    <t>Numero clienti (unità in migliaia)</t>
  </si>
  <si>
    <t>Volumi distribuiti (milioni di mcubi)</t>
  </si>
  <si>
    <t>Volumi venduti (milioni di mcubi)</t>
  </si>
  <si>
    <t>- di cui volumi Trading</t>
  </si>
  <si>
    <t>Inc%</t>
  </si>
  <si>
    <t>Ricavi</t>
  </si>
  <si>
    <t>Costi operativi</t>
  </si>
  <si>
    <t>Margine operativo lordo</t>
  </si>
  <si>
    <t>Conto economico(mln/€)</t>
  </si>
  <si>
    <t>(mln/€)</t>
  </si>
  <si>
    <t>Margine operativo lordo area</t>
  </si>
  <si>
    <t>Margine operativo lordo gruppo</t>
  </si>
  <si>
    <t>Peso percentuale</t>
  </si>
  <si>
    <t>Volumi venduti (Gw/h)</t>
  </si>
  <si>
    <t>Volumi distribuiti (Gw/h)</t>
  </si>
  <si>
    <t>Conto economico (mln/€)</t>
  </si>
  <si>
    <t>Numero utenti (unità in migliaia)</t>
  </si>
  <si>
    <t>Acquedotto</t>
  </si>
  <si>
    <t>Fognatura</t>
  </si>
  <si>
    <t>Depurazione</t>
  </si>
  <si>
    <t>Dati Quantitativi (migliaia di tonnellate)</t>
  </si>
  <si>
    <t>Rifiuti urbani</t>
  </si>
  <si>
    <t>Rifiuti da mercato</t>
  </si>
  <si>
    <t>Rifiuti speciali da sottoprodotti impianti</t>
  </si>
  <si>
    <t>Clienti diretti società controllate</t>
  </si>
  <si>
    <t>Rifiuti trattati per tipologia</t>
  </si>
  <si>
    <t>Discariche</t>
  </si>
  <si>
    <t>Termovalorizzatori</t>
  </si>
  <si>
    <t>Impianti di selezione</t>
  </si>
  <si>
    <t>Impianti di compostaggio</t>
  </si>
  <si>
    <t>Imp. di inertizzazione e chimico-fisici</t>
  </si>
  <si>
    <t>Altro</t>
  </si>
  <si>
    <t>Rifiuti trattati per impianto</t>
  </si>
  <si>
    <t>mln/€)</t>
  </si>
  <si>
    <t>Teleriscaldamento</t>
  </si>
  <si>
    <t>Volumi calore distribuiti (Gwht)</t>
  </si>
  <si>
    <t>Illuminazione pubblica</t>
  </si>
  <si>
    <t>Punti luce (migliaia)</t>
  </si>
  <si>
    <t>Comuni serviti</t>
  </si>
  <si>
    <t>31 Dic  2005</t>
  </si>
  <si>
    <t>Passività</t>
  </si>
  <si>
    <t>Patrimonio netto</t>
  </si>
  <si>
    <t>Ripristino di valore delle immobilizzazioni tecnivhe</t>
  </si>
  <si>
    <t>31/12/2005 Proforma</t>
  </si>
  <si>
    <t>-3,4 p.p.</t>
  </si>
  <si>
    <t>+1,0 p.p.</t>
  </si>
  <si>
    <t>+0.8 p.p.</t>
  </si>
  <si>
    <t>+1,5 p.p.</t>
  </si>
  <si>
    <t>+1,1 p.p.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</si>
</sst>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dd\-mmm\-yyyy"/>
    <numFmt numFmtId="167" formatCode="[$-410]d\-mmm\-yy;@"/>
    <numFmt numFmtId="168" formatCode="#,##0.000;\-#,##0.000"/>
    <numFmt numFmtId="169" formatCode="[$-410]d\-mmm\-yyyy;@"/>
    <numFmt numFmtId="170" formatCode="#,##0;\(#,##0\)"/>
    <numFmt numFmtId="171" formatCode="_-* #,##0_-;\-* #,##0_-;_-* &quot;-&quot;??_-;_-@_-"/>
    <numFmt numFmtId="172" formatCode="0.0%"/>
    <numFmt numFmtId="173" formatCode="\+0.0%;\(0.0%\)"/>
    <numFmt numFmtId="174" formatCode="\+#,##0.0;\(#,##0.0\)"/>
    <numFmt numFmtId="175" formatCode="0.0"/>
    <numFmt numFmtId="176" formatCode="_-* #,##0.0_-;\-* #,##0.0_-;_-* &quot;-&quot;??_-;_-@_-"/>
  </numFmts>
  <fonts count="16">
    <font>
      <sz val="10"/>
      <name val="Arial"/>
      <family val="0"/>
    </font>
    <font>
      <sz val="10"/>
      <name val="Arial Narrow"/>
      <family val="0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7" fontId="2" fillId="2" borderId="1" xfId="17" applyFont="1" applyFill="1" applyBorder="1" applyAlignment="1" applyProtection="1">
      <alignment horizontal="left" vertical="center"/>
      <protection hidden="1"/>
    </xf>
    <xf numFmtId="37" fontId="3" fillId="2" borderId="1" xfId="17" applyFont="1" applyFill="1" applyBorder="1" applyAlignment="1">
      <alignment horizontal="center" vertical="center"/>
      <protection/>
    </xf>
    <xf numFmtId="166" fontId="3" fillId="2" borderId="1" xfId="17" applyNumberFormat="1" applyFont="1" applyFill="1" applyBorder="1" applyAlignment="1" applyProtection="1" quotePrefix="1">
      <alignment horizontal="center" vertical="center" wrapText="1"/>
      <protection/>
    </xf>
    <xf numFmtId="37" fontId="4" fillId="3" borderId="1" xfId="17" applyFont="1" applyFill="1" applyBorder="1" applyAlignment="1" applyProtection="1">
      <alignment horizontal="left" vertical="center" wrapText="1"/>
      <protection hidden="1"/>
    </xf>
    <xf numFmtId="37" fontId="4" fillId="0" borderId="0" xfId="17" applyFont="1" applyAlignment="1" applyProtection="1">
      <alignment wrapText="1"/>
      <protection hidden="1"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ill="1" applyBorder="1" applyProtection="1">
      <alignment/>
      <protection locked="0"/>
    </xf>
    <xf numFmtId="37" fontId="4" fillId="0" borderId="0" xfId="17" applyFont="1" applyProtection="1">
      <alignment/>
      <protection hidden="1"/>
    </xf>
    <xf numFmtId="37" fontId="4" fillId="0" borderId="0" xfId="17" applyFont="1" applyAlignment="1" applyProtection="1" quotePrefix="1">
      <alignment horizontal="left" wrapText="1"/>
      <protection hidden="1"/>
    </xf>
    <xf numFmtId="37" fontId="4" fillId="0" borderId="0" xfId="17" applyFont="1" applyAlignment="1" applyProtection="1" quotePrefix="1">
      <alignment horizontal="center"/>
      <protection hidden="1"/>
    </xf>
    <xf numFmtId="37" fontId="5" fillId="0" borderId="0" xfId="17" applyFont="1" applyFill="1" applyAlignment="1" applyProtection="1">
      <alignment horizontal="right" wrapText="1"/>
      <protection hidden="1"/>
    </xf>
    <xf numFmtId="37" fontId="6" fillId="0" borderId="0" xfId="17" applyFont="1" applyFill="1" applyBorder="1" applyProtection="1">
      <alignment/>
      <protection locked="0"/>
    </xf>
    <xf numFmtId="37" fontId="2" fillId="0" borderId="0" xfId="17" applyFont="1" applyAlignment="1" applyProtection="1">
      <alignment wrapText="1"/>
      <protection hidden="1"/>
    </xf>
    <xf numFmtId="37" fontId="2" fillId="0" borderId="0" xfId="17" applyFont="1" applyAlignment="1" applyProtection="1">
      <alignment horizontal="center"/>
      <protection hidden="1"/>
    </xf>
    <xf numFmtId="37" fontId="7" fillId="0" borderId="1" xfId="17" applyFont="1" applyFill="1" applyBorder="1" applyProtection="1">
      <alignment/>
      <protection locked="0"/>
    </xf>
    <xf numFmtId="37" fontId="7" fillId="0" borderId="0" xfId="17" applyFont="1" applyFill="1" applyBorder="1" applyProtection="1">
      <alignment/>
      <protection locked="0"/>
    </xf>
    <xf numFmtId="37" fontId="4" fillId="0" borderId="0" xfId="17" applyFont="1" applyFill="1" applyAlignment="1" applyProtection="1">
      <alignment horizontal="right"/>
      <protection hidden="1"/>
    </xf>
    <xf numFmtId="37" fontId="2" fillId="0" borderId="2" xfId="17" applyFont="1" applyBorder="1" applyAlignment="1" applyProtection="1">
      <alignment wrapText="1"/>
      <protection hidden="1"/>
    </xf>
    <xf numFmtId="37" fontId="4" fillId="0" borderId="2" xfId="17" applyFont="1" applyBorder="1" applyAlignment="1" applyProtection="1">
      <alignment horizontal="center"/>
      <protection hidden="1"/>
    </xf>
    <xf numFmtId="37" fontId="1" fillId="0" borderId="2" xfId="17" applyFill="1" applyBorder="1" applyProtection="1">
      <alignment/>
      <protection locked="0"/>
    </xf>
    <xf numFmtId="168" fontId="1" fillId="0" borderId="0" xfId="17" applyNumberFormat="1" applyFill="1" applyBorder="1" applyProtection="1">
      <alignment/>
      <protection locked="0"/>
    </xf>
    <xf numFmtId="37" fontId="4" fillId="0" borderId="3" xfId="17" applyFont="1" applyBorder="1" applyAlignment="1" applyProtection="1">
      <alignment wrapText="1"/>
      <protection hidden="1"/>
    </xf>
    <xf numFmtId="37" fontId="4" fillId="0" borderId="3" xfId="17" applyFont="1" applyBorder="1" applyAlignment="1" applyProtection="1">
      <alignment horizontal="center"/>
      <protection hidden="1"/>
    </xf>
    <xf numFmtId="37" fontId="1" fillId="0" borderId="3" xfId="17" applyFill="1" applyBorder="1" applyProtection="1">
      <alignment/>
      <protection locked="0"/>
    </xf>
    <xf numFmtId="37" fontId="3" fillId="3" borderId="1" xfId="17" applyFont="1" applyFill="1" applyBorder="1" applyAlignment="1">
      <alignment vertical="center"/>
      <protection/>
    </xf>
    <xf numFmtId="37" fontId="4" fillId="3" borderId="1" xfId="17" applyFont="1" applyFill="1" applyBorder="1" applyAlignment="1" applyProtection="1">
      <alignment horizontal="center" vertical="center"/>
      <protection hidden="1"/>
    </xf>
    <xf numFmtId="37" fontId="2" fillId="3" borderId="1" xfId="17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/>
      <protection hidden="1"/>
    </xf>
    <xf numFmtId="37" fontId="2" fillId="0" borderId="0" xfId="17" applyFont="1" applyAlignment="1" applyProtection="1">
      <alignment horizontal="center" vertical="center"/>
      <protection hidden="1"/>
    </xf>
    <xf numFmtId="37" fontId="4" fillId="0" borderId="0" xfId="17" applyFont="1" applyAlignment="1" applyProtection="1">
      <alignment vertical="center"/>
      <protection hidden="1"/>
    </xf>
    <xf numFmtId="37" fontId="4" fillId="0" borderId="0" xfId="17" applyFont="1" applyFill="1" applyAlignment="1" applyProtection="1">
      <alignment vertical="center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horizontal="right" vertical="center"/>
      <protection hidden="1"/>
    </xf>
    <xf numFmtId="37" fontId="1" fillId="0" borderId="0" xfId="17" applyFill="1" applyBorder="1" applyAlignment="1" applyProtection="1">
      <alignment vertical="center"/>
      <protection locked="0"/>
    </xf>
    <xf numFmtId="37" fontId="2" fillId="0" borderId="0" xfId="17" applyFont="1" applyFill="1" applyAlignment="1" applyProtection="1">
      <alignment horizontal="right" vertical="center"/>
      <protection hidden="1"/>
    </xf>
    <xf numFmtId="37" fontId="2" fillId="0" borderId="1" xfId="17" applyFont="1" applyBorder="1" applyAlignment="1" applyProtection="1">
      <alignment vertical="center"/>
      <protection hidden="1"/>
    </xf>
    <xf numFmtId="37" fontId="8" fillId="2" borderId="4" xfId="17" applyFont="1" applyFill="1" applyBorder="1" applyAlignment="1" applyProtection="1">
      <alignment vertical="center"/>
      <protection hidden="1"/>
    </xf>
    <xf numFmtId="37" fontId="2" fillId="2" borderId="4" xfId="17" applyFont="1" applyFill="1" applyBorder="1" applyAlignment="1" applyProtection="1">
      <alignment horizontal="center" vertical="center"/>
      <protection hidden="1"/>
    </xf>
    <xf numFmtId="37" fontId="2" fillId="2" borderId="4" xfId="17" applyFont="1" applyFill="1" applyBorder="1" applyAlignment="1" applyProtection="1">
      <alignment horizontal="right" vertical="center"/>
      <protection hidden="1"/>
    </xf>
    <xf numFmtId="37" fontId="3" fillId="3" borderId="1" xfId="17" applyFont="1" applyFill="1" applyBorder="1" applyAlignment="1">
      <alignment vertical="center" wrapText="1"/>
      <protection/>
    </xf>
    <xf numFmtId="0" fontId="4" fillId="3" borderId="1" xfId="17" applyNumberFormat="1" applyFont="1" applyFill="1" applyBorder="1" applyAlignment="1" applyProtection="1">
      <alignment horizontal="center" vertical="center"/>
      <protection hidden="1"/>
    </xf>
    <xf numFmtId="37" fontId="2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Alignment="1" applyProtection="1">
      <alignment horizontal="center" vertical="center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4" fillId="0" borderId="0" xfId="17" applyFont="1" applyFill="1" applyAlignment="1" applyProtection="1" quotePrefix="1">
      <alignment vertical="center" wrapText="1"/>
      <protection hidden="1"/>
    </xf>
    <xf numFmtId="37" fontId="4" fillId="0" borderId="0" xfId="17" applyFont="1" applyFill="1" applyAlignment="1" applyProtection="1">
      <alignment vertical="center" wrapText="1"/>
      <protection hidden="1"/>
    </xf>
    <xf numFmtId="37" fontId="8" fillId="0" borderId="0" xfId="17" applyFont="1" applyFill="1" applyAlignment="1" applyProtection="1">
      <alignment horizontal="right" vertical="center" wrapText="1"/>
      <protection hidden="1"/>
    </xf>
    <xf numFmtId="37" fontId="8" fillId="0" borderId="0" xfId="17" applyFont="1" applyAlignment="1" applyProtection="1">
      <alignment horizontal="center" vertical="center"/>
      <protection hidden="1"/>
    </xf>
    <xf numFmtId="37" fontId="8" fillId="0" borderId="0" xfId="17" applyFont="1" applyFill="1" applyAlignment="1" applyProtection="1">
      <alignment vertical="center" wrapText="1"/>
      <protection hidden="1"/>
    </xf>
    <xf numFmtId="37" fontId="2" fillId="0" borderId="5" xfId="17" applyFont="1" applyBorder="1" applyAlignment="1" applyProtection="1">
      <alignment vertical="center"/>
      <protection hidden="1"/>
    </xf>
    <xf numFmtId="37" fontId="8" fillId="2" borderId="1" xfId="17" applyFont="1" applyFill="1" applyBorder="1" applyAlignment="1" applyProtection="1">
      <alignment vertical="center" wrapText="1"/>
      <protection hidden="1"/>
    </xf>
    <xf numFmtId="0" fontId="9" fillId="2" borderId="1" xfId="0" applyFont="1" applyFill="1" applyBorder="1" applyAlignment="1">
      <alignment horizontal="center" vertical="center" wrapText="1"/>
    </xf>
    <xf numFmtId="37" fontId="7" fillId="2" borderId="1" xfId="0" applyNumberFormat="1" applyFont="1" applyFill="1" applyBorder="1" applyAlignment="1">
      <alignment horizontal="right" vertical="center" wrapText="1"/>
    </xf>
    <xf numFmtId="37" fontId="8" fillId="0" borderId="1" xfId="17" applyFont="1" applyFill="1" applyBorder="1" applyAlignment="1" applyProtection="1">
      <alignment vertical="center" wrapText="1"/>
      <protection hidden="1"/>
    </xf>
    <xf numFmtId="0" fontId="9" fillId="4" borderId="1" xfId="0" applyFont="1" applyFill="1" applyBorder="1" applyAlignment="1">
      <alignment horizontal="center" vertical="center" wrapText="1"/>
    </xf>
    <xf numFmtId="37" fontId="7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0" fillId="3" borderId="0" xfId="0" applyFont="1" applyFill="1" applyAlignment="1">
      <alignment wrapText="1"/>
    </xf>
    <xf numFmtId="169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/>
    </xf>
    <xf numFmtId="14" fontId="10" fillId="3" borderId="0" xfId="0" applyNumberFormat="1" applyFont="1" applyFill="1" applyAlignment="1">
      <alignment horizontal="right"/>
    </xf>
    <xf numFmtId="14" fontId="1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69" fontId="10" fillId="0" borderId="0" xfId="0" applyNumberFormat="1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/>
    </xf>
    <xf numFmtId="170" fontId="11" fillId="0" borderId="0" xfId="0" applyNumberFormat="1" applyFont="1" applyFill="1" applyAlignment="1">
      <alignment/>
    </xf>
    <xf numFmtId="170" fontId="11" fillId="0" borderId="0" xfId="0" applyNumberFormat="1" applyFont="1" applyFill="1" applyAlignment="1">
      <alignment horizontal="right"/>
    </xf>
    <xf numFmtId="170" fontId="10" fillId="0" borderId="0" xfId="0" applyNumberFormat="1" applyFont="1" applyFill="1" applyAlignment="1">
      <alignment/>
    </xf>
    <xf numFmtId="170" fontId="10" fillId="0" borderId="0" xfId="0" applyNumberFormat="1" applyFont="1" applyFill="1" applyAlignment="1">
      <alignment horizontal="right"/>
    </xf>
    <xf numFmtId="0" fontId="10" fillId="0" borderId="1" xfId="0" applyFont="1" applyFill="1" applyBorder="1" applyAlignment="1">
      <alignment wrapText="1"/>
    </xf>
    <xf numFmtId="170" fontId="11" fillId="0" borderId="1" xfId="0" applyNumberFormat="1" applyFont="1" applyFill="1" applyBorder="1" applyAlignment="1">
      <alignment/>
    </xf>
    <xf numFmtId="170" fontId="10" fillId="0" borderId="1" xfId="0" applyNumberFormat="1" applyFont="1" applyFill="1" applyBorder="1" applyAlignment="1">
      <alignment/>
    </xf>
    <xf numFmtId="170" fontId="10" fillId="0" borderId="1" xfId="15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  <xf numFmtId="170" fontId="10" fillId="0" borderId="6" xfId="0" applyNumberFormat="1" applyFont="1" applyFill="1" applyBorder="1" applyAlignment="1">
      <alignment horizontal="right"/>
    </xf>
    <xf numFmtId="0" fontId="10" fillId="0" borderId="6" xfId="0" applyFont="1" applyFill="1" applyBorder="1" applyAlignment="1">
      <alignment/>
    </xf>
    <xf numFmtId="170" fontId="10" fillId="0" borderId="7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71" fontId="11" fillId="0" borderId="0" xfId="0" applyNumberFormat="1" applyFont="1" applyFill="1" applyAlignment="1">
      <alignment/>
    </xf>
    <xf numFmtId="0" fontId="12" fillId="3" borderId="8" xfId="0" applyFont="1" applyFill="1" applyBorder="1" applyAlignment="1">
      <alignment horizontal="center" vertical="center" wrapText="1"/>
    </xf>
    <xf numFmtId="15" fontId="12" fillId="3" borderId="5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15" fontId="12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2" fillId="3" borderId="8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0" fillId="0" borderId="0" xfId="0" applyAlignment="1">
      <alignment horizontal="left"/>
    </xf>
    <xf numFmtId="175" fontId="13" fillId="0" borderId="0" xfId="0" applyNumberFormat="1" applyFont="1" applyBorder="1" applyAlignment="1">
      <alignment wrapText="1"/>
    </xf>
    <xf numFmtId="37" fontId="2" fillId="0" borderId="0" xfId="17" applyFont="1" applyBorder="1" applyAlignment="1" applyProtection="1">
      <alignment vertical="center"/>
      <protection hidden="1"/>
    </xf>
    <xf numFmtId="0" fontId="12" fillId="0" borderId="13" xfId="0" applyFont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15" fillId="0" borderId="0" xfId="0" applyFont="1" applyAlignment="1">
      <alignment/>
    </xf>
    <xf numFmtId="0" fontId="12" fillId="0" borderId="12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172" fontId="12" fillId="0" borderId="0" xfId="18" applyNumberFormat="1" applyFont="1" applyBorder="1" applyAlignment="1">
      <alignment wrapText="1"/>
    </xf>
    <xf numFmtId="173" fontId="13" fillId="0" borderId="0" xfId="18" applyNumberFormat="1" applyFont="1" applyBorder="1" applyAlignment="1">
      <alignment wrapText="1"/>
    </xf>
    <xf numFmtId="172" fontId="13" fillId="0" borderId="0" xfId="18" applyNumberFormat="1" applyFont="1" applyBorder="1" applyAlignment="1">
      <alignment wrapText="1"/>
    </xf>
    <xf numFmtId="172" fontId="12" fillId="0" borderId="2" xfId="18" applyNumberFormat="1" applyFont="1" applyBorder="1" applyAlignment="1">
      <alignment wrapText="1"/>
    </xf>
    <xf numFmtId="172" fontId="13" fillId="0" borderId="0" xfId="18" applyNumberFormat="1" applyFont="1" applyBorder="1" applyAlignment="1">
      <alignment wrapText="1"/>
    </xf>
    <xf numFmtId="174" fontId="12" fillId="0" borderId="0" xfId="0" applyNumberFormat="1" applyFont="1" applyBorder="1" applyAlignment="1">
      <alignment wrapText="1"/>
    </xf>
    <xf numFmtId="173" fontId="12" fillId="0" borderId="10" xfId="18" applyNumberFormat="1" applyFont="1" applyBorder="1" applyAlignment="1">
      <alignment wrapText="1"/>
    </xf>
    <xf numFmtId="174" fontId="13" fillId="0" borderId="0" xfId="0" applyNumberFormat="1" applyFont="1" applyBorder="1" applyAlignment="1">
      <alignment wrapText="1"/>
    </xf>
    <xf numFmtId="173" fontId="13" fillId="0" borderId="10" xfId="18" applyNumberFormat="1" applyFont="1" applyBorder="1" applyAlignment="1">
      <alignment wrapText="1"/>
    </xf>
    <xf numFmtId="174" fontId="12" fillId="0" borderId="2" xfId="0" applyNumberFormat="1" applyFont="1" applyBorder="1" applyAlignment="1">
      <alignment wrapText="1"/>
    </xf>
    <xf numFmtId="173" fontId="12" fillId="0" borderId="11" xfId="18" applyNumberFormat="1" applyFont="1" applyBorder="1" applyAlignment="1">
      <alignment wrapText="1"/>
    </xf>
    <xf numFmtId="0" fontId="13" fillId="0" borderId="2" xfId="0" applyFont="1" applyBorder="1" applyAlignment="1" quotePrefix="1">
      <alignment wrapText="1"/>
    </xf>
    <xf numFmtId="173" fontId="13" fillId="0" borderId="11" xfId="18" applyNumberFormat="1" applyFont="1" applyBorder="1" applyAlignment="1">
      <alignment wrapText="1"/>
    </xf>
    <xf numFmtId="174" fontId="13" fillId="0" borderId="2" xfId="0" applyNumberFormat="1" applyFont="1" applyBorder="1" applyAlignment="1">
      <alignment wrapText="1"/>
    </xf>
    <xf numFmtId="176" fontId="13" fillId="0" borderId="0" xfId="15" applyNumberFormat="1" applyFont="1" applyBorder="1" applyAlignment="1">
      <alignment wrapText="1"/>
    </xf>
    <xf numFmtId="176" fontId="13" fillId="0" borderId="2" xfId="15" applyNumberFormat="1" applyFont="1" applyBorder="1" applyAlignment="1">
      <alignment wrapText="1"/>
    </xf>
    <xf numFmtId="176" fontId="12" fillId="0" borderId="0" xfId="15" applyNumberFormat="1" applyFont="1" applyBorder="1" applyAlignment="1">
      <alignment wrapText="1"/>
    </xf>
    <xf numFmtId="176" fontId="12" fillId="0" borderId="2" xfId="15" applyNumberFormat="1" applyFont="1" applyBorder="1" applyAlignment="1">
      <alignment wrapText="1"/>
    </xf>
    <xf numFmtId="166" fontId="3" fillId="2" borderId="1" xfId="17" applyNumberFormat="1" applyFont="1" applyFill="1" applyBorder="1" applyAlignment="1" applyProtection="1">
      <alignment horizontal="center" vertical="center" wrapText="1"/>
      <protection/>
    </xf>
    <xf numFmtId="167" fontId="3" fillId="3" borderId="1" xfId="17" applyNumberFormat="1" applyFont="1" applyFill="1" applyBorder="1" applyAlignment="1" applyProtection="1" quotePrefix="1">
      <alignment horizontal="right" vertical="top" wrapText="1"/>
      <protection/>
    </xf>
    <xf numFmtId="167" fontId="3" fillId="3" borderId="1" xfId="17" applyNumberFormat="1" applyFont="1" applyFill="1" applyBorder="1" applyAlignment="1" applyProtection="1" quotePrefix="1">
      <alignment horizontal="center" vertical="top" wrapText="1"/>
      <protection/>
    </xf>
    <xf numFmtId="37" fontId="4" fillId="0" borderId="0" xfId="17" applyFont="1" applyAlignment="1" applyProtection="1">
      <alignment horizontal="center"/>
      <protection hidden="1"/>
    </xf>
    <xf numFmtId="37" fontId="1" fillId="0" borderId="0" xfId="17" applyFont="1" applyFill="1" applyBorder="1" applyProtection="1">
      <alignment/>
      <protection locked="0"/>
    </xf>
    <xf numFmtId="168" fontId="1" fillId="0" borderId="0" xfId="17" applyNumberFormat="1" applyFont="1" applyFill="1" applyBorder="1" applyProtection="1">
      <alignment/>
      <protection locked="0"/>
    </xf>
    <xf numFmtId="15" fontId="12" fillId="3" borderId="5" xfId="0" applyNumberFormat="1" applyFont="1" applyFill="1" applyBorder="1" applyAlignment="1">
      <alignment horizontal="center" vertical="center" wrapText="1"/>
    </xf>
    <xf numFmtId="172" fontId="13" fillId="0" borderId="2" xfId="18" applyNumberFormat="1" applyFont="1" applyBorder="1" applyAlignment="1">
      <alignment wrapText="1"/>
    </xf>
    <xf numFmtId="175" fontId="13" fillId="0" borderId="2" xfId="0" applyNumberFormat="1" applyFont="1" applyBorder="1" applyAlignment="1">
      <alignment wrapText="1"/>
    </xf>
  </cellXfs>
  <cellStyles count="7">
    <cellStyle name="Normal" xfId="0"/>
    <cellStyle name="Comma" xfId="15"/>
    <cellStyle name="Comma [0]" xfId="16"/>
    <cellStyle name="Normal_Cons_HERA_mar04_Poli_7tris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57150</xdr:rowOff>
    </xdr:from>
    <xdr:to>
      <xdr:col>1</xdr:col>
      <xdr:colOff>752475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57150</xdr:rowOff>
    </xdr:from>
    <xdr:to>
      <xdr:col>1</xdr:col>
      <xdr:colOff>1247775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0</xdr:col>
      <xdr:colOff>1285875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5"/>
  <sheetViews>
    <sheetView workbookViewId="0" topLeftCell="A1">
      <selection activeCell="D35" sqref="D35"/>
    </sheetView>
  </sheetViews>
  <sheetFormatPr defaultColWidth="9.140625" defaultRowHeight="12.75"/>
  <cols>
    <col min="2" max="2" width="42.140625" style="0" bestFit="1" customWidth="1"/>
    <col min="4" max="4" width="9.8515625" style="0" customWidth="1"/>
  </cols>
  <sheetData>
    <row r="3" ht="25.5" customHeight="1"/>
    <row r="4" spans="2:5" ht="12.75">
      <c r="B4" s="1" t="s">
        <v>26</v>
      </c>
      <c r="C4" s="2"/>
      <c r="D4" s="120"/>
      <c r="E4" s="3"/>
    </row>
    <row r="5" spans="2:5" ht="12" customHeight="1">
      <c r="B5" s="4" t="s">
        <v>0</v>
      </c>
      <c r="C5" s="122" t="s">
        <v>1</v>
      </c>
      <c r="D5" s="121">
        <v>38717</v>
      </c>
      <c r="E5" s="121">
        <v>39082</v>
      </c>
    </row>
    <row r="6" spans="2:5" ht="12.75">
      <c r="B6" s="5" t="s">
        <v>2</v>
      </c>
      <c r="C6" s="6">
        <v>4</v>
      </c>
      <c r="D6" s="7">
        <v>1730723</v>
      </c>
      <c r="E6" s="7">
        <v>2311450.3219899996</v>
      </c>
    </row>
    <row r="7" spans="2:5" ht="25.5">
      <c r="B7" s="5" t="s">
        <v>3</v>
      </c>
      <c r="C7" s="6"/>
      <c r="D7" s="7">
        <v>2465</v>
      </c>
      <c r="E7" s="7">
        <v>2698.65367</v>
      </c>
    </row>
    <row r="8" spans="2:5" ht="12.75">
      <c r="B8" s="5" t="s">
        <v>4</v>
      </c>
      <c r="C8" s="6">
        <v>5</v>
      </c>
      <c r="D8" s="7">
        <v>34771</v>
      </c>
      <c r="E8" s="7">
        <v>50295.042369999996</v>
      </c>
    </row>
    <row r="9" spans="2:5" ht="12.75">
      <c r="B9" s="5" t="s">
        <v>5</v>
      </c>
      <c r="C9" s="6"/>
      <c r="D9" s="8"/>
      <c r="E9" s="8"/>
    </row>
    <row r="10" spans="2:5" ht="25.5">
      <c r="B10" s="9" t="s">
        <v>6</v>
      </c>
      <c r="C10" s="10">
        <v>6</v>
      </c>
      <c r="D10" s="7">
        <v>-809571</v>
      </c>
      <c r="E10" s="7">
        <v>-1146682.9745</v>
      </c>
    </row>
    <row r="11" spans="2:5" ht="12.75">
      <c r="B11" s="5" t="s">
        <v>7</v>
      </c>
      <c r="C11" s="6">
        <v>7</v>
      </c>
      <c r="D11" s="7">
        <v>-515415</v>
      </c>
      <c r="E11" s="7">
        <v>-642544.27994</v>
      </c>
    </row>
    <row r="12" spans="2:5" ht="12.75">
      <c r="B12" s="5" t="s">
        <v>8</v>
      </c>
      <c r="C12" s="6">
        <v>8</v>
      </c>
      <c r="D12" s="7">
        <v>-227639</v>
      </c>
      <c r="E12" s="7">
        <v>-296598.11957</v>
      </c>
    </row>
    <row r="13" spans="2:5" ht="12.75">
      <c r="B13" s="11"/>
      <c r="C13" s="6"/>
      <c r="D13" s="12"/>
      <c r="E13" s="7"/>
    </row>
    <row r="14" spans="2:5" ht="12.75">
      <c r="B14" s="5" t="s">
        <v>9</v>
      </c>
      <c r="C14" s="6"/>
      <c r="D14" s="12">
        <v>-142652</v>
      </c>
      <c r="E14" s="7">
        <v>-195358.33875</v>
      </c>
    </row>
    <row r="15" spans="2:5" ht="12.75">
      <c r="B15" s="5" t="s">
        <v>10</v>
      </c>
      <c r="C15" s="6">
        <v>9</v>
      </c>
      <c r="D15" s="7">
        <v>-32758</v>
      </c>
      <c r="E15" s="7">
        <v>-46456.67244</v>
      </c>
    </row>
    <row r="16" spans="2:5" ht="12.75">
      <c r="B16" s="5" t="s">
        <v>11</v>
      </c>
      <c r="C16" s="10">
        <v>10</v>
      </c>
      <c r="D16" s="7">
        <v>138463</v>
      </c>
      <c r="E16" s="7">
        <v>194516.14122999998</v>
      </c>
    </row>
    <row r="17" spans="2:5" ht="12.75">
      <c r="B17" s="5"/>
      <c r="C17" s="6"/>
      <c r="D17" s="8"/>
      <c r="E17" s="8"/>
    </row>
    <row r="18" spans="2:5" ht="12.75">
      <c r="B18" s="13" t="s">
        <v>12</v>
      </c>
      <c r="C18" s="14"/>
      <c r="D18" s="15">
        <f>SUM(D6:D16)</f>
        <v>178387</v>
      </c>
      <c r="E18" s="15">
        <f>SUM(E6:E16)</f>
        <v>231319.7740599994</v>
      </c>
    </row>
    <row r="19" spans="2:5" ht="12.75">
      <c r="B19" s="5" t="s">
        <v>161</v>
      </c>
      <c r="C19" s="123">
        <v>10</v>
      </c>
      <c r="D19" s="124">
        <v>15518</v>
      </c>
      <c r="E19" s="124"/>
    </row>
    <row r="20" spans="2:5" ht="12.75">
      <c r="B20" s="5" t="s">
        <v>13</v>
      </c>
      <c r="C20" s="6">
        <v>11</v>
      </c>
      <c r="D20" s="7">
        <v>277</v>
      </c>
      <c r="E20" s="7">
        <v>1849</v>
      </c>
    </row>
    <row r="21" spans="2:5" ht="12.75">
      <c r="B21" s="5" t="s">
        <v>14</v>
      </c>
      <c r="C21" s="6">
        <v>12</v>
      </c>
      <c r="D21" s="7">
        <v>33638</v>
      </c>
      <c r="E21" s="7">
        <v>47702</v>
      </c>
    </row>
    <row r="22" spans="2:5" ht="12.75">
      <c r="B22" s="5" t="s">
        <v>15</v>
      </c>
      <c r="C22" s="6">
        <v>12</v>
      </c>
      <c r="D22" s="7">
        <v>-74102</v>
      </c>
      <c r="E22" s="7">
        <v>-101624</v>
      </c>
    </row>
    <row r="23" spans="2:5" ht="12.75">
      <c r="B23" s="5"/>
      <c r="C23" s="6"/>
      <c r="D23" s="8"/>
      <c r="E23" s="8"/>
    </row>
    <row r="24" spans="2:5" ht="12.75">
      <c r="B24" s="13" t="s">
        <v>16</v>
      </c>
      <c r="C24" s="14"/>
      <c r="D24" s="15">
        <f>+D20+D18+D21+D22+D19</f>
        <v>153718</v>
      </c>
      <c r="E24" s="15">
        <f>+E22+E21+E20+E18+E19</f>
        <v>179246.7740599994</v>
      </c>
    </row>
    <row r="25" spans="2:5" ht="12.75">
      <c r="B25" s="13"/>
      <c r="C25" s="14"/>
      <c r="D25" s="16"/>
      <c r="E25" s="16"/>
    </row>
    <row r="26" spans="2:5" ht="12.75">
      <c r="B26" s="5" t="s">
        <v>17</v>
      </c>
      <c r="C26" s="6">
        <v>13</v>
      </c>
      <c r="D26" s="17">
        <v>-66056</v>
      </c>
      <c r="E26" s="7">
        <v>-79009</v>
      </c>
    </row>
    <row r="27" spans="2:5" ht="12.75">
      <c r="B27" s="11" t="s">
        <v>18</v>
      </c>
      <c r="C27" s="6"/>
      <c r="D27" s="12"/>
      <c r="E27" s="7"/>
    </row>
    <row r="28" spans="2:5" ht="12.75">
      <c r="B28" s="13" t="s">
        <v>19</v>
      </c>
      <c r="C28" s="14"/>
      <c r="D28" s="15">
        <f>+D26+D24</f>
        <v>87662</v>
      </c>
      <c r="E28" s="15">
        <f>+E26+E24</f>
        <v>100237.77405999941</v>
      </c>
    </row>
    <row r="29" spans="2:5" ht="12.75">
      <c r="B29" s="5" t="s">
        <v>20</v>
      </c>
      <c r="C29" s="6"/>
      <c r="D29" s="7"/>
      <c r="E29" s="7"/>
    </row>
    <row r="30" spans="2:5" ht="12.75">
      <c r="B30" s="5" t="s">
        <v>21</v>
      </c>
      <c r="C30" s="6"/>
      <c r="D30" s="17">
        <f>+D28-D31</f>
        <v>80346</v>
      </c>
      <c r="E30" s="7">
        <v>90104.87854</v>
      </c>
    </row>
    <row r="31" spans="2:5" ht="12.75">
      <c r="B31" s="5" t="s">
        <v>22</v>
      </c>
      <c r="C31" s="6"/>
      <c r="D31" s="17">
        <v>7316</v>
      </c>
      <c r="E31" s="7">
        <v>10133.20563</v>
      </c>
    </row>
    <row r="32" spans="2:5" ht="12.75">
      <c r="B32" s="18" t="s">
        <v>23</v>
      </c>
      <c r="C32" s="19"/>
      <c r="D32" s="20"/>
      <c r="E32" s="20"/>
    </row>
    <row r="33" spans="2:5" ht="12.75">
      <c r="B33" s="13" t="s">
        <v>24</v>
      </c>
      <c r="C33" s="6"/>
      <c r="D33" s="21">
        <v>0.096</v>
      </c>
      <c r="E33" s="21">
        <f>+E28/1016752</f>
        <v>0.09858625708137227</v>
      </c>
    </row>
    <row r="34" spans="2:5" ht="12.75">
      <c r="B34" s="13" t="s">
        <v>25</v>
      </c>
      <c r="C34" s="6"/>
      <c r="D34" s="125">
        <f>+D33</f>
        <v>0.096</v>
      </c>
      <c r="E34" s="21">
        <f>+E30/1016752</f>
        <v>0.08862031108864306</v>
      </c>
    </row>
    <row r="35" spans="2:5" ht="13.5" thickBot="1">
      <c r="B35" s="22"/>
      <c r="C35" s="23"/>
      <c r="D35" s="24"/>
      <c r="E35" s="2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E62"/>
  <sheetViews>
    <sheetView workbookViewId="0" topLeftCell="A1">
      <selection activeCell="D61" sqref="D61"/>
    </sheetView>
  </sheetViews>
  <sheetFormatPr defaultColWidth="9.140625" defaultRowHeight="12.75"/>
  <cols>
    <col min="1" max="1" width="2.140625" style="0" customWidth="1"/>
    <col min="2" max="2" width="49.57421875" style="0" bestFit="1" customWidth="1"/>
  </cols>
  <sheetData>
    <row r="5" spans="2:5" ht="25.5">
      <c r="B5" s="1" t="s">
        <v>27</v>
      </c>
      <c r="C5" s="2" t="s">
        <v>1</v>
      </c>
      <c r="D5" s="3" t="s">
        <v>158</v>
      </c>
      <c r="E5" s="3" t="s">
        <v>28</v>
      </c>
    </row>
    <row r="6" spans="2:5" ht="12.75">
      <c r="B6" s="25" t="s">
        <v>29</v>
      </c>
      <c r="C6" s="26"/>
      <c r="D6" s="26"/>
      <c r="E6" s="27"/>
    </row>
    <row r="7" spans="2:5" ht="12.75">
      <c r="B7" s="28" t="s">
        <v>30</v>
      </c>
      <c r="C7" s="29"/>
      <c r="D7" s="29"/>
      <c r="E7" s="30"/>
    </row>
    <row r="8" spans="2:5" ht="12.75">
      <c r="B8" s="31" t="s">
        <v>31</v>
      </c>
      <c r="C8" s="32">
        <v>14</v>
      </c>
      <c r="D8" s="33">
        <v>1914946</v>
      </c>
      <c r="E8" s="34">
        <v>2120444.90454</v>
      </c>
    </row>
    <row r="9" spans="2:5" ht="12.75">
      <c r="B9" s="31" t="s">
        <v>32</v>
      </c>
      <c r="C9" s="32">
        <v>15</v>
      </c>
      <c r="D9" s="33">
        <v>212847</v>
      </c>
      <c r="E9" s="34">
        <v>231247.97198</v>
      </c>
    </row>
    <row r="10" spans="2:5" ht="12.75">
      <c r="B10" s="31" t="s">
        <v>33</v>
      </c>
      <c r="C10" s="32">
        <v>16</v>
      </c>
      <c r="D10" s="33">
        <v>273432</v>
      </c>
      <c r="E10" s="34">
        <v>398927.1648</v>
      </c>
    </row>
    <row r="11" spans="2:5" ht="12.75">
      <c r="B11" s="31" t="s">
        <v>34</v>
      </c>
      <c r="C11" s="32">
        <v>17</v>
      </c>
      <c r="D11" s="33">
        <v>91809</v>
      </c>
      <c r="E11" s="34">
        <v>123542.7859</v>
      </c>
    </row>
    <row r="12" spans="2:5" ht="12.75">
      <c r="B12" s="31" t="s">
        <v>35</v>
      </c>
      <c r="C12" s="32">
        <v>18</v>
      </c>
      <c r="D12" s="33">
        <v>54463</v>
      </c>
      <c r="E12" s="34">
        <v>19474.05528</v>
      </c>
    </row>
    <row r="13" spans="2:5" ht="12.75">
      <c r="B13" s="31" t="s">
        <v>36</v>
      </c>
      <c r="C13" s="32">
        <v>19</v>
      </c>
      <c r="D13" s="33">
        <v>41474</v>
      </c>
      <c r="E13" s="34">
        <v>47777.685869999994</v>
      </c>
    </row>
    <row r="14" spans="2:5" ht="12.75">
      <c r="B14" s="31" t="s">
        <v>37</v>
      </c>
      <c r="C14" s="32">
        <v>20</v>
      </c>
      <c r="D14" s="33">
        <v>3413</v>
      </c>
      <c r="E14" s="34">
        <v>7877.262</v>
      </c>
    </row>
    <row r="15" spans="2:5" ht="12.75">
      <c r="B15" s="35"/>
      <c r="C15" s="29"/>
      <c r="D15" s="36">
        <f>SUM(D8:D14)</f>
        <v>2592384</v>
      </c>
      <c r="E15" s="36">
        <v>2949291.83037</v>
      </c>
    </row>
    <row r="16" spans="2:5" ht="12.75">
      <c r="B16" s="28" t="s">
        <v>38</v>
      </c>
      <c r="C16" s="29"/>
      <c r="D16" s="30"/>
      <c r="E16" s="30"/>
    </row>
    <row r="17" spans="2:5" ht="12.75">
      <c r="B17" s="31" t="s">
        <v>39</v>
      </c>
      <c r="C17" s="32">
        <v>21</v>
      </c>
      <c r="D17" s="33">
        <v>35751</v>
      </c>
      <c r="E17" s="34">
        <v>44590.37928</v>
      </c>
    </row>
    <row r="18" spans="2:5" ht="12.75">
      <c r="B18" s="31" t="s">
        <v>40</v>
      </c>
      <c r="C18" s="32">
        <v>22</v>
      </c>
      <c r="D18" s="33">
        <v>900934</v>
      </c>
      <c r="E18" s="34">
        <v>1000321.9347699999</v>
      </c>
    </row>
    <row r="19" spans="2:5" ht="12.75">
      <c r="B19" s="31" t="s">
        <v>41</v>
      </c>
      <c r="C19" s="32">
        <v>23</v>
      </c>
      <c r="D19" s="33">
        <v>20688</v>
      </c>
      <c r="E19" s="34">
        <v>23593.1102</v>
      </c>
    </row>
    <row r="20" spans="2:5" ht="12.75">
      <c r="B20" s="31" t="s">
        <v>35</v>
      </c>
      <c r="C20" s="32">
        <v>24</v>
      </c>
      <c r="D20" s="33">
        <v>13918</v>
      </c>
      <c r="E20" s="34">
        <v>17462.411969999997</v>
      </c>
    </row>
    <row r="21" spans="2:5" ht="12.75">
      <c r="B21" s="31" t="s">
        <v>37</v>
      </c>
      <c r="C21" s="32">
        <v>20</v>
      </c>
      <c r="D21" s="33"/>
      <c r="E21" s="34">
        <v>4586.8673</v>
      </c>
    </row>
    <row r="22" spans="2:5" ht="12.75">
      <c r="B22" s="31" t="s">
        <v>42</v>
      </c>
      <c r="C22" s="32">
        <v>25</v>
      </c>
      <c r="D22" s="33">
        <v>174049</v>
      </c>
      <c r="E22" s="34">
        <v>107050.66857</v>
      </c>
    </row>
    <row r="23" spans="2:5" ht="12.75">
      <c r="B23" s="31" t="s">
        <v>43</v>
      </c>
      <c r="C23" s="32">
        <v>26</v>
      </c>
      <c r="D23" s="33">
        <v>189107</v>
      </c>
      <c r="E23" s="34">
        <v>213629.12109</v>
      </c>
    </row>
    <row r="24" spans="2:5" ht="12.75">
      <c r="B24" s="35"/>
      <c r="C24" s="29"/>
      <c r="D24" s="36">
        <f>SUM(D17:D23)</f>
        <v>1334447</v>
      </c>
      <c r="E24" s="36">
        <v>1411234.49318</v>
      </c>
    </row>
    <row r="25" spans="2:5" ht="13.5" thickBot="1">
      <c r="B25" s="37" t="s">
        <v>44</v>
      </c>
      <c r="C25" s="38"/>
      <c r="D25" s="39">
        <f>+D24+D15</f>
        <v>3926831</v>
      </c>
      <c r="E25" s="39">
        <v>4360526.32355</v>
      </c>
    </row>
    <row r="29" spans="2:5" ht="12.75">
      <c r="B29" s="40" t="s">
        <v>160</v>
      </c>
      <c r="C29" s="26"/>
      <c r="D29" s="41"/>
      <c r="E29" s="41"/>
    </row>
    <row r="30" spans="2:5" ht="12.75">
      <c r="B30" s="42" t="s">
        <v>45</v>
      </c>
      <c r="C30" s="43">
        <v>27</v>
      </c>
      <c r="D30" s="30"/>
      <c r="E30" s="30"/>
    </row>
    <row r="31" spans="2:5" ht="12.75">
      <c r="B31" s="44" t="s">
        <v>46</v>
      </c>
      <c r="C31" s="32"/>
      <c r="D31" s="33">
        <f>+E31</f>
        <v>1016752.201</v>
      </c>
      <c r="E31" s="34">
        <v>1016752.201</v>
      </c>
    </row>
    <row r="32" spans="2:5" ht="12.75">
      <c r="B32" s="45" t="s">
        <v>47</v>
      </c>
      <c r="C32" s="32"/>
      <c r="D32" s="33"/>
      <c r="E32" s="34">
        <v>-115</v>
      </c>
    </row>
    <row r="33" spans="2:5" ht="12.75">
      <c r="B33" s="44" t="s">
        <v>48</v>
      </c>
      <c r="C33" s="32"/>
      <c r="D33" s="33">
        <v>360020</v>
      </c>
      <c r="E33" s="34">
        <v>368981.69707999995</v>
      </c>
    </row>
    <row r="34" spans="2:5" ht="12.75">
      <c r="B34" s="45" t="s">
        <v>49</v>
      </c>
      <c r="C34" s="32"/>
      <c r="D34" s="33"/>
      <c r="E34" s="34">
        <v>-237</v>
      </c>
    </row>
    <row r="35" spans="2:5" ht="12.75">
      <c r="B35" s="44" t="s">
        <v>50</v>
      </c>
      <c r="C35" s="32"/>
      <c r="D35" s="33">
        <v>-4185</v>
      </c>
      <c r="E35" s="33">
        <v>648.237</v>
      </c>
    </row>
    <row r="36" spans="2:5" ht="12.75">
      <c r="B36" s="44" t="s">
        <v>51</v>
      </c>
      <c r="C36" s="32"/>
      <c r="D36" s="33"/>
      <c r="E36" s="34">
        <v>0.0009699999999999999</v>
      </c>
    </row>
    <row r="37" spans="2:5" ht="12.75">
      <c r="B37" s="44" t="s">
        <v>52</v>
      </c>
      <c r="C37" s="32"/>
      <c r="D37" s="33">
        <v>80346</v>
      </c>
      <c r="E37" s="34">
        <v>90104.87854</v>
      </c>
    </row>
    <row r="38" spans="2:5" ht="12.75">
      <c r="B38" s="42" t="s">
        <v>53</v>
      </c>
      <c r="C38" s="29"/>
      <c r="D38" s="36">
        <f>SUM(D30:D37)</f>
        <v>1452933.201</v>
      </c>
      <c r="E38" s="36">
        <v>1476135.0145899998</v>
      </c>
    </row>
    <row r="39" spans="2:5" ht="12.75">
      <c r="B39" s="46" t="s">
        <v>54</v>
      </c>
      <c r="C39" s="43"/>
      <c r="D39" s="34">
        <v>30603</v>
      </c>
      <c r="E39" s="34">
        <v>40207.5451</v>
      </c>
    </row>
    <row r="40" spans="2:5" ht="12.75">
      <c r="B40" s="42" t="s">
        <v>55</v>
      </c>
      <c r="C40" s="29"/>
      <c r="D40" s="36">
        <f>+D39+D38</f>
        <v>1483536.201</v>
      </c>
      <c r="E40" s="36">
        <v>1516342.5596899998</v>
      </c>
    </row>
    <row r="41" spans="2:5" ht="12.75">
      <c r="B41" s="42"/>
      <c r="C41" s="29"/>
      <c r="D41" s="96"/>
      <c r="E41" s="96"/>
    </row>
    <row r="42" spans="2:5" ht="12.75">
      <c r="B42" s="40" t="s">
        <v>159</v>
      </c>
      <c r="C42" s="26"/>
      <c r="D42" s="41"/>
      <c r="E42" s="41"/>
    </row>
    <row r="43" spans="2:5" ht="12.75">
      <c r="B43" s="42"/>
      <c r="C43" s="29"/>
      <c r="D43" s="96"/>
      <c r="E43" s="96"/>
    </row>
    <row r="44" spans="2:5" ht="12.75">
      <c r="B44" s="42" t="s">
        <v>56</v>
      </c>
      <c r="C44" s="29"/>
      <c r="D44" s="30"/>
      <c r="E44" s="30"/>
    </row>
    <row r="45" spans="2:5" ht="12.75">
      <c r="B45" s="44" t="s">
        <v>57</v>
      </c>
      <c r="C45" s="32">
        <v>28</v>
      </c>
      <c r="D45" s="33">
        <v>534518</v>
      </c>
      <c r="E45" s="34">
        <v>937243.39315</v>
      </c>
    </row>
    <row r="46" spans="2:5" ht="12.75">
      <c r="B46" s="44" t="s">
        <v>58</v>
      </c>
      <c r="C46" s="32">
        <v>29</v>
      </c>
      <c r="D46" s="33">
        <v>100902</v>
      </c>
      <c r="E46" s="34">
        <v>113050.09806</v>
      </c>
    </row>
    <row r="47" spans="2:5" ht="12.75">
      <c r="B47" s="44" t="s">
        <v>59</v>
      </c>
      <c r="C47" s="32">
        <v>30</v>
      </c>
      <c r="D47" s="33">
        <v>119923</v>
      </c>
      <c r="E47" s="34">
        <v>152551.28451</v>
      </c>
    </row>
    <row r="48" spans="2:5" ht="12.75">
      <c r="B48" s="44" t="s">
        <v>60</v>
      </c>
      <c r="C48" s="32">
        <v>31</v>
      </c>
      <c r="D48" s="33">
        <v>94614</v>
      </c>
      <c r="E48" s="34">
        <v>134623.95072</v>
      </c>
    </row>
    <row r="49" spans="2:5" ht="12.75">
      <c r="B49" s="44" t="s">
        <v>61</v>
      </c>
      <c r="C49" s="32">
        <v>32</v>
      </c>
      <c r="D49" s="33">
        <v>39859</v>
      </c>
      <c r="E49" s="34">
        <v>31004.468</v>
      </c>
    </row>
    <row r="50" spans="2:5" ht="12.75">
      <c r="B50" s="44" t="s">
        <v>37</v>
      </c>
      <c r="C50" s="32">
        <v>20</v>
      </c>
      <c r="D50" s="33">
        <v>19225</v>
      </c>
      <c r="E50" s="34">
        <v>7838.274219999999</v>
      </c>
    </row>
    <row r="51" spans="2:5" ht="12.75">
      <c r="B51" s="47"/>
      <c r="C51" s="48"/>
      <c r="D51" s="36">
        <f>SUM(D45:D50)</f>
        <v>909041</v>
      </c>
      <c r="E51" s="36">
        <v>1376310.4686600002</v>
      </c>
    </row>
    <row r="52" spans="2:5" ht="12.75">
      <c r="B52" s="42" t="s">
        <v>62</v>
      </c>
      <c r="C52" s="29"/>
      <c r="D52" s="30"/>
      <c r="E52" s="30"/>
    </row>
    <row r="53" spans="2:5" ht="12.75">
      <c r="B53" s="44" t="s">
        <v>63</v>
      </c>
      <c r="C53" s="32">
        <v>28</v>
      </c>
      <c r="D53" s="33">
        <v>645628</v>
      </c>
      <c r="E53" s="34">
        <v>443845.95972</v>
      </c>
    </row>
    <row r="54" spans="2:5" ht="12.75">
      <c r="B54" s="44" t="s">
        <v>61</v>
      </c>
      <c r="C54" s="32">
        <v>32</v>
      </c>
      <c r="D54" s="33">
        <v>9784</v>
      </c>
      <c r="E54" s="34">
        <v>9484.5</v>
      </c>
    </row>
    <row r="55" spans="2:5" ht="12.75">
      <c r="B55" s="44" t="s">
        <v>64</v>
      </c>
      <c r="C55" s="32">
        <v>33</v>
      </c>
      <c r="D55" s="33">
        <v>672497</v>
      </c>
      <c r="E55" s="34">
        <v>746481.62492</v>
      </c>
    </row>
    <row r="56" spans="2:5" ht="12.75">
      <c r="B56" s="44" t="s">
        <v>65</v>
      </c>
      <c r="C56" s="32">
        <v>34</v>
      </c>
      <c r="D56" s="33">
        <v>32545</v>
      </c>
      <c r="E56" s="34">
        <v>86362.34165999999</v>
      </c>
    </row>
    <row r="57" spans="2:5" ht="12.75">
      <c r="B57" s="44" t="s">
        <v>66</v>
      </c>
      <c r="C57" s="32">
        <v>35</v>
      </c>
      <c r="D57" s="33">
        <v>173800</v>
      </c>
      <c r="E57" s="34">
        <v>174831.02196</v>
      </c>
    </row>
    <row r="58" spans="2:5" ht="12.75">
      <c r="B58" s="44" t="s">
        <v>37</v>
      </c>
      <c r="C58" s="32">
        <v>20</v>
      </c>
      <c r="D58" s="33"/>
      <c r="E58" s="34">
        <v>6867.2482</v>
      </c>
    </row>
    <row r="59" spans="2:5" ht="12.75">
      <c r="B59" s="47"/>
      <c r="C59" s="48"/>
      <c r="D59" s="36">
        <f>SUM(D53:D58)</f>
        <v>1534254</v>
      </c>
      <c r="E59" s="36">
        <v>1467872.69646</v>
      </c>
    </row>
    <row r="60" spans="2:5" ht="12.75">
      <c r="B60" s="49" t="s">
        <v>67</v>
      </c>
      <c r="C60" s="29"/>
      <c r="D60" s="50">
        <f>+D59+D51</f>
        <v>2443295</v>
      </c>
      <c r="E60" s="50">
        <v>2844183.16512</v>
      </c>
    </row>
    <row r="61" spans="2:5" ht="12.75">
      <c r="B61" s="51" t="s">
        <v>68</v>
      </c>
      <c r="C61" s="52"/>
      <c r="D61" s="53">
        <f>+D60+D40</f>
        <v>3926831.201</v>
      </c>
      <c r="E61" s="53">
        <v>4360525.72481</v>
      </c>
    </row>
    <row r="62" spans="2:5" ht="12.75">
      <c r="B62" s="54"/>
      <c r="C62" s="55"/>
      <c r="D62" s="56"/>
      <c r="E62" s="5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G65"/>
  <sheetViews>
    <sheetView workbookViewId="0" topLeftCell="A32">
      <selection activeCell="B59" sqref="B59"/>
    </sheetView>
  </sheetViews>
  <sheetFormatPr defaultColWidth="9.140625" defaultRowHeight="12.75"/>
  <cols>
    <col min="1" max="1" width="61.57421875" style="0" customWidth="1"/>
    <col min="2" max="2" width="13.140625" style="0" customWidth="1"/>
    <col min="3" max="3" width="8.57421875" style="0" bestFit="1" customWidth="1"/>
    <col min="4" max="4" width="7.140625" style="0" bestFit="1" customWidth="1"/>
    <col min="5" max="5" width="11.421875" style="0" customWidth="1"/>
  </cols>
  <sheetData>
    <row r="5" spans="1:7" ht="12.75">
      <c r="A5" s="1" t="s">
        <v>115</v>
      </c>
      <c r="B5" s="2"/>
      <c r="C5" s="3"/>
      <c r="D5" s="3"/>
      <c r="E5" s="1"/>
      <c r="F5" s="57"/>
      <c r="G5" s="57"/>
    </row>
    <row r="6" spans="1:7" ht="12.75">
      <c r="A6" s="58"/>
      <c r="B6" s="59">
        <v>38717</v>
      </c>
      <c r="C6" s="60"/>
      <c r="D6" s="61"/>
      <c r="E6" s="59">
        <v>39082</v>
      </c>
      <c r="F6" s="62"/>
      <c r="G6" s="63"/>
    </row>
    <row r="7" spans="1:7" ht="12.75">
      <c r="A7" s="64"/>
      <c r="B7" s="65"/>
      <c r="C7" s="62"/>
      <c r="D7" s="63"/>
      <c r="E7" s="65"/>
      <c r="F7" s="62"/>
      <c r="G7" s="63"/>
    </row>
    <row r="8" spans="1:7" ht="12.75">
      <c r="A8" s="66" t="s">
        <v>69</v>
      </c>
      <c r="B8" s="63"/>
      <c r="C8" s="63"/>
      <c r="D8" s="63"/>
      <c r="E8" s="63"/>
      <c r="F8" s="63"/>
      <c r="G8" s="63"/>
    </row>
    <row r="9" spans="1:7" ht="12.75">
      <c r="A9" s="64" t="s">
        <v>70</v>
      </c>
      <c r="B9" s="63"/>
      <c r="C9" s="63"/>
      <c r="D9" s="63"/>
      <c r="E9" s="63"/>
      <c r="F9" s="63"/>
      <c r="G9" s="63"/>
    </row>
    <row r="10" spans="1:7" ht="12.75">
      <c r="A10" s="66" t="s">
        <v>71</v>
      </c>
      <c r="B10" s="68">
        <v>87663</v>
      </c>
      <c r="C10" s="68"/>
      <c r="D10" s="68"/>
      <c r="E10" s="68">
        <v>100238</v>
      </c>
      <c r="F10" s="68"/>
      <c r="G10" s="68"/>
    </row>
    <row r="11" spans="1:7" ht="12.75">
      <c r="A11" s="66" t="s">
        <v>72</v>
      </c>
      <c r="B11" s="68">
        <v>91094</v>
      </c>
      <c r="C11" s="68"/>
      <c r="D11" s="68"/>
      <c r="E11" s="68">
        <v>129731</v>
      </c>
      <c r="F11" s="68"/>
      <c r="G11" s="68"/>
    </row>
    <row r="12" spans="1:7" ht="12.75">
      <c r="A12" s="66" t="s">
        <v>73</v>
      </c>
      <c r="B12" s="68">
        <v>29436</v>
      </c>
      <c r="C12" s="68"/>
      <c r="D12" s="68"/>
      <c r="E12" s="68">
        <v>35990</v>
      </c>
      <c r="F12" s="68"/>
      <c r="G12" s="68"/>
    </row>
    <row r="13" spans="1:7" ht="12.75">
      <c r="A13" s="66"/>
      <c r="B13" s="68"/>
      <c r="C13" s="68"/>
      <c r="D13" s="68"/>
      <c r="E13" s="68"/>
      <c r="F13" s="68"/>
      <c r="G13" s="68"/>
    </row>
    <row r="14" spans="1:7" ht="12.75">
      <c r="A14" s="64" t="s">
        <v>74</v>
      </c>
      <c r="B14" s="70">
        <f>SUM(B10:B13)</f>
        <v>208193</v>
      </c>
      <c r="C14" s="70"/>
      <c r="D14" s="70"/>
      <c r="E14" s="70">
        <f>SUM(E10:E13)</f>
        <v>265959</v>
      </c>
      <c r="F14" s="70"/>
      <c r="G14" s="70"/>
    </row>
    <row r="15" spans="1:7" ht="12.75">
      <c r="A15" s="66"/>
      <c r="B15" s="68"/>
      <c r="C15" s="68"/>
      <c r="D15" s="68"/>
      <c r="E15" s="68"/>
      <c r="F15" s="68"/>
      <c r="G15" s="68"/>
    </row>
    <row r="16" spans="1:7" ht="12.75">
      <c r="A16" s="66" t="s">
        <v>75</v>
      </c>
      <c r="B16" s="68">
        <v>35182</v>
      </c>
      <c r="C16" s="68"/>
      <c r="D16" s="68"/>
      <c r="E16" s="68">
        <v>33706</v>
      </c>
      <c r="F16" s="68"/>
      <c r="G16" s="68"/>
    </row>
    <row r="17" spans="1:7" ht="12.75">
      <c r="A17" s="66" t="s">
        <v>76</v>
      </c>
      <c r="B17" s="68"/>
      <c r="C17" s="68"/>
      <c r="D17" s="68"/>
      <c r="E17" s="68"/>
      <c r="F17" s="68"/>
      <c r="G17" s="68"/>
    </row>
    <row r="18" spans="1:7" ht="12.75">
      <c r="A18" s="66" t="s">
        <v>77</v>
      </c>
      <c r="B18" s="68">
        <v>18268</v>
      </c>
      <c r="C18" s="68"/>
      <c r="D18" s="68"/>
      <c r="E18" s="68">
        <v>12148</v>
      </c>
      <c r="F18" s="68"/>
      <c r="G18" s="68"/>
    </row>
    <row r="19" spans="1:7" ht="12.75">
      <c r="A19" s="66" t="s">
        <v>78</v>
      </c>
      <c r="B19" s="68"/>
      <c r="C19" s="68"/>
      <c r="D19" s="68"/>
      <c r="E19" s="68"/>
      <c r="F19" s="68"/>
      <c r="G19" s="68"/>
    </row>
    <row r="20" spans="1:7" ht="12.75">
      <c r="A20" s="66" t="s">
        <v>77</v>
      </c>
      <c r="B20" s="68">
        <v>40717</v>
      </c>
      <c r="C20" s="68"/>
      <c r="D20" s="68"/>
      <c r="E20" s="68">
        <v>32629</v>
      </c>
      <c r="F20" s="68"/>
      <c r="G20" s="68"/>
    </row>
    <row r="21" spans="1:7" ht="12.75">
      <c r="A21" s="66"/>
      <c r="B21" s="68"/>
      <c r="C21" s="68"/>
      <c r="D21" s="68"/>
      <c r="E21" s="68"/>
      <c r="F21" s="68"/>
      <c r="G21" s="68"/>
    </row>
    <row r="22" spans="1:7" ht="12.75">
      <c r="A22" s="64" t="s">
        <v>79</v>
      </c>
      <c r="B22" s="70">
        <f>SUM(B14:B20)</f>
        <v>302360</v>
      </c>
      <c r="C22" s="68"/>
      <c r="D22" s="68"/>
      <c r="E22" s="70">
        <f>SUM(E14:E20)</f>
        <v>344442</v>
      </c>
      <c r="F22" s="68"/>
      <c r="G22" s="68"/>
    </row>
    <row r="23" spans="1:7" ht="12.75">
      <c r="A23" s="66"/>
      <c r="B23" s="68"/>
      <c r="C23" s="68"/>
      <c r="D23" s="68"/>
      <c r="E23" s="68"/>
      <c r="F23" s="68"/>
      <c r="G23" s="68"/>
    </row>
    <row r="24" spans="1:7" ht="12.75">
      <c r="A24" s="64" t="s">
        <v>80</v>
      </c>
      <c r="B24" s="68"/>
      <c r="C24" s="68"/>
      <c r="D24" s="68"/>
      <c r="E24" s="68"/>
      <c r="F24" s="68"/>
      <c r="G24" s="68"/>
    </row>
    <row r="25" spans="1:7" ht="12.75">
      <c r="A25" s="66" t="s">
        <v>81</v>
      </c>
      <c r="B25" s="68">
        <v>-303482</v>
      </c>
      <c r="C25" s="68"/>
      <c r="D25" s="68"/>
      <c r="E25" s="68">
        <v>-99388</v>
      </c>
      <c r="F25" s="68"/>
      <c r="G25" s="68"/>
    </row>
    <row r="26" spans="1:7" ht="12.75">
      <c r="A26" s="66" t="s">
        <v>82</v>
      </c>
      <c r="B26" s="68">
        <v>-256</v>
      </c>
      <c r="C26" s="68"/>
      <c r="D26" s="68"/>
      <c r="E26" s="68">
        <v>-11744</v>
      </c>
      <c r="F26" s="68"/>
      <c r="G26" s="68"/>
    </row>
    <row r="27" spans="1:7" ht="12.75">
      <c r="A27" s="66" t="s">
        <v>83</v>
      </c>
      <c r="B27" s="68">
        <v>-85322</v>
      </c>
      <c r="C27" s="68"/>
      <c r="D27" s="68"/>
      <c r="E27" s="68">
        <v>66999</v>
      </c>
      <c r="F27" s="68"/>
      <c r="G27" s="68"/>
    </row>
    <row r="28" spans="1:7" ht="12.75">
      <c r="A28" s="66" t="s">
        <v>84</v>
      </c>
      <c r="B28" s="68">
        <v>239574</v>
      </c>
      <c r="C28" s="68"/>
      <c r="D28" s="68"/>
      <c r="E28" s="68">
        <v>73982</v>
      </c>
      <c r="F28" s="68"/>
      <c r="G28" s="68"/>
    </row>
    <row r="29" spans="1:7" ht="12.75">
      <c r="A29" s="66" t="s">
        <v>85</v>
      </c>
      <c r="B29" s="68">
        <v>-54125</v>
      </c>
      <c r="C29" s="68"/>
      <c r="D29" s="68"/>
      <c r="E29" s="68">
        <v>53817</v>
      </c>
      <c r="F29" s="68"/>
      <c r="G29" s="68"/>
    </row>
    <row r="30" spans="1:7" ht="12.75">
      <c r="A30" s="66" t="s">
        <v>86</v>
      </c>
      <c r="B30" s="68">
        <v>16774</v>
      </c>
      <c r="C30" s="68"/>
      <c r="D30" s="68"/>
      <c r="E30" s="68">
        <v>1032</v>
      </c>
      <c r="F30" s="68"/>
      <c r="G30" s="68"/>
    </row>
    <row r="31" spans="1:7" ht="12.75">
      <c r="A31" s="64" t="s">
        <v>87</v>
      </c>
      <c r="B31" s="70">
        <f>SUM(B25:B30)</f>
        <v>-186837</v>
      </c>
      <c r="C31" s="68"/>
      <c r="D31" s="68"/>
      <c r="E31" s="70">
        <f>SUM(E25:E30)</f>
        <v>84698</v>
      </c>
      <c r="F31" s="68"/>
      <c r="G31" s="68"/>
    </row>
    <row r="32" spans="1:7" ht="12.75">
      <c r="A32" s="64"/>
      <c r="B32" s="70"/>
      <c r="C32" s="68"/>
      <c r="D32" s="68"/>
      <c r="E32" s="70"/>
      <c r="F32" s="68"/>
      <c r="G32" s="68"/>
    </row>
    <row r="33" spans="1:7" ht="12.75">
      <c r="A33" s="72" t="s">
        <v>88</v>
      </c>
      <c r="B33" s="73"/>
      <c r="C33" s="74">
        <f>+B31+B22</f>
        <v>115523</v>
      </c>
      <c r="D33" s="68" t="s">
        <v>89</v>
      </c>
      <c r="E33" s="73"/>
      <c r="F33" s="74">
        <f>+E31+E22</f>
        <v>429140</v>
      </c>
      <c r="G33" s="68" t="s">
        <v>89</v>
      </c>
    </row>
    <row r="34" spans="1:7" ht="12.75">
      <c r="A34" s="66"/>
      <c r="B34" s="68"/>
      <c r="C34" s="68"/>
      <c r="D34" s="68"/>
      <c r="E34" s="68"/>
      <c r="F34" s="68"/>
      <c r="G34" s="68"/>
    </row>
    <row r="35" spans="1:7" ht="12.75">
      <c r="A35" s="64" t="s">
        <v>90</v>
      </c>
      <c r="B35" s="68"/>
      <c r="C35" s="68"/>
      <c r="D35" s="68"/>
      <c r="E35" s="68"/>
      <c r="F35" s="68"/>
      <c r="G35" s="68"/>
    </row>
    <row r="36" spans="1:7" ht="12.75">
      <c r="A36" s="66" t="s">
        <v>91</v>
      </c>
      <c r="B36" s="68"/>
      <c r="C36" s="68"/>
      <c r="D36" s="68"/>
      <c r="E36" s="68"/>
      <c r="F36" s="68"/>
      <c r="G36" s="68"/>
    </row>
    <row r="37" spans="1:7" ht="12.75">
      <c r="A37" s="66" t="s">
        <v>92</v>
      </c>
      <c r="B37" s="68">
        <v>-707174</v>
      </c>
      <c r="C37" s="68"/>
      <c r="D37" s="68"/>
      <c r="E37" s="68">
        <v>-335230</v>
      </c>
      <c r="F37" s="68"/>
      <c r="G37" s="68"/>
    </row>
    <row r="38" spans="1:7" ht="12.75">
      <c r="A38" s="66" t="s">
        <v>93</v>
      </c>
      <c r="B38" s="68"/>
      <c r="C38" s="68"/>
      <c r="D38" s="68"/>
      <c r="E38" s="68"/>
      <c r="F38" s="68"/>
      <c r="G38" s="68"/>
    </row>
    <row r="39" spans="1:7" ht="12.75">
      <c r="A39" s="66" t="s">
        <v>92</v>
      </c>
      <c r="B39" s="68">
        <v>-31335</v>
      </c>
      <c r="C39" s="68"/>
      <c r="D39" s="68"/>
      <c r="E39" s="68">
        <v>-54390</v>
      </c>
      <c r="F39" s="68"/>
      <c r="G39" s="68"/>
    </row>
    <row r="40" spans="1:7" ht="12.75">
      <c r="A40" s="66" t="s">
        <v>94</v>
      </c>
      <c r="B40" s="68">
        <v>-121822</v>
      </c>
      <c r="C40" s="68"/>
      <c r="D40" s="68"/>
      <c r="E40" s="68">
        <v>-125495</v>
      </c>
      <c r="F40" s="68"/>
      <c r="G40" s="68"/>
    </row>
    <row r="41" spans="1:7" ht="12.75">
      <c r="A41" s="66" t="s">
        <v>95</v>
      </c>
      <c r="B41" s="68">
        <v>-13424</v>
      </c>
      <c r="C41" s="68"/>
      <c r="D41" s="68"/>
      <c r="E41" s="68">
        <v>-31734</v>
      </c>
      <c r="F41" s="68"/>
      <c r="G41" s="68"/>
    </row>
    <row r="42" spans="1:7" ht="12.75">
      <c r="A42" s="66" t="s">
        <v>96</v>
      </c>
      <c r="B42" s="68">
        <v>-12651</v>
      </c>
      <c r="C42" s="68"/>
      <c r="D42" s="68"/>
      <c r="E42" s="68">
        <v>31445</v>
      </c>
      <c r="F42" s="68"/>
      <c r="G42" s="68"/>
    </row>
    <row r="43" spans="1:7" ht="12.75">
      <c r="A43" s="66"/>
      <c r="B43" s="68"/>
      <c r="C43" s="68"/>
      <c r="D43" s="68"/>
      <c r="E43" s="68"/>
      <c r="F43" s="68"/>
      <c r="G43" s="68"/>
    </row>
    <row r="44" spans="1:7" ht="12.75">
      <c r="A44" s="72" t="s">
        <v>97</v>
      </c>
      <c r="B44" s="73"/>
      <c r="C44" s="75">
        <f>SUM(B37:B42)</f>
        <v>-886406</v>
      </c>
      <c r="D44" s="68" t="s">
        <v>98</v>
      </c>
      <c r="E44" s="73"/>
      <c r="F44" s="75">
        <f>SUM(E37:E42)</f>
        <v>-515404</v>
      </c>
      <c r="G44" s="68" t="s">
        <v>98</v>
      </c>
    </row>
    <row r="45" spans="1:7" ht="12.75">
      <c r="A45" s="66"/>
      <c r="B45" s="68"/>
      <c r="C45" s="68"/>
      <c r="D45" s="68"/>
      <c r="E45" s="68"/>
      <c r="F45" s="68"/>
      <c r="G45" s="68"/>
    </row>
    <row r="46" spans="1:7" ht="12.75">
      <c r="A46" s="64" t="s">
        <v>99</v>
      </c>
      <c r="B46" s="68"/>
      <c r="C46" s="68"/>
      <c r="D46" s="68"/>
      <c r="E46" s="68"/>
      <c r="F46" s="68"/>
      <c r="G46" s="68"/>
    </row>
    <row r="47" spans="1:7" ht="12.75">
      <c r="A47" s="66" t="s">
        <v>100</v>
      </c>
      <c r="B47" s="68">
        <v>45455</v>
      </c>
      <c r="C47" s="68"/>
      <c r="D47" s="68"/>
      <c r="E47" s="68">
        <v>402726</v>
      </c>
      <c r="F47" s="68"/>
      <c r="G47" s="68"/>
    </row>
    <row r="48" spans="1:7" ht="12.75">
      <c r="A48" s="66" t="s">
        <v>101</v>
      </c>
      <c r="B48" s="68">
        <v>384283</v>
      </c>
      <c r="C48" s="68"/>
      <c r="D48" s="68"/>
      <c r="E48" s="68">
        <v>9352</v>
      </c>
      <c r="F48" s="68"/>
      <c r="G48" s="68"/>
    </row>
    <row r="49" spans="1:7" ht="12.75">
      <c r="A49" s="66" t="s">
        <v>102</v>
      </c>
      <c r="B49" s="68">
        <v>373796</v>
      </c>
      <c r="C49" s="68"/>
      <c r="D49" s="68"/>
      <c r="E49" s="68">
        <v>-201782</v>
      </c>
      <c r="F49" s="68"/>
      <c r="G49" s="68"/>
    </row>
    <row r="50" spans="1:7" ht="12.75">
      <c r="A50" s="66" t="s">
        <v>103</v>
      </c>
      <c r="B50" s="68">
        <v>-52641</v>
      </c>
      <c r="C50" s="68"/>
      <c r="D50" s="68"/>
      <c r="E50" s="68">
        <v>-76782</v>
      </c>
      <c r="F50" s="68"/>
      <c r="G50" s="68"/>
    </row>
    <row r="51" spans="1:7" ht="12.75">
      <c r="A51" s="66" t="s">
        <v>104</v>
      </c>
      <c r="B51" s="68">
        <v>20913</v>
      </c>
      <c r="C51" s="68"/>
      <c r="D51" s="68"/>
      <c r="E51" s="68">
        <v>-9154</v>
      </c>
      <c r="F51" s="68"/>
      <c r="G51" s="68"/>
    </row>
    <row r="52" spans="1:7" ht="12.75">
      <c r="A52" s="66" t="s">
        <v>105</v>
      </c>
      <c r="B52" s="68">
        <v>15812</v>
      </c>
      <c r="C52" s="68"/>
      <c r="D52" s="68"/>
      <c r="E52" s="68">
        <v>-13573</v>
      </c>
      <c r="F52" s="68"/>
      <c r="G52" s="68"/>
    </row>
    <row r="53" spans="1:7" ht="12.75">
      <c r="A53" s="72" t="s">
        <v>106</v>
      </c>
      <c r="B53" s="73"/>
      <c r="C53" s="74">
        <f>SUM(B47:B52)</f>
        <v>787618</v>
      </c>
      <c r="D53" s="68" t="s">
        <v>107</v>
      </c>
      <c r="E53" s="73"/>
      <c r="F53" s="74">
        <f>SUM(E47:E52)</f>
        <v>110787</v>
      </c>
      <c r="G53" s="68" t="s">
        <v>107</v>
      </c>
    </row>
    <row r="54" spans="1:7" ht="12.75">
      <c r="A54" s="66"/>
      <c r="B54" s="68"/>
      <c r="C54" s="70"/>
      <c r="D54" s="76">
        <f>+C53+C44+C33</f>
        <v>16735</v>
      </c>
      <c r="E54" s="63"/>
      <c r="F54" s="70"/>
      <c r="G54" s="76">
        <f>+F53+F44+F33</f>
        <v>24523</v>
      </c>
    </row>
    <row r="55" spans="1:7" ht="13.5" thickBot="1">
      <c r="A55" s="66"/>
      <c r="B55" s="68"/>
      <c r="C55" s="68"/>
      <c r="D55" s="77" t="s">
        <v>108</v>
      </c>
      <c r="E55" s="63"/>
      <c r="F55" s="70"/>
      <c r="G55" s="78" t="s">
        <v>108</v>
      </c>
    </row>
    <row r="56" spans="1:7" ht="13.5" thickTop="1">
      <c r="A56" s="64" t="s">
        <v>109</v>
      </c>
      <c r="B56" s="68"/>
      <c r="C56" s="68"/>
      <c r="D56" s="67"/>
      <c r="E56" s="68"/>
      <c r="F56" s="68"/>
      <c r="G56" s="63"/>
    </row>
    <row r="57" spans="1:7" ht="12.75">
      <c r="A57" s="66" t="s">
        <v>110</v>
      </c>
      <c r="B57" s="68">
        <v>172372</v>
      </c>
      <c r="C57" s="68"/>
      <c r="D57" s="69"/>
      <c r="E57" s="68">
        <v>189107</v>
      </c>
      <c r="F57" s="68"/>
      <c r="G57" s="68"/>
    </row>
    <row r="58" spans="1:7" ht="12.75">
      <c r="A58" s="66" t="s">
        <v>111</v>
      </c>
      <c r="B58" s="68">
        <v>189107</v>
      </c>
      <c r="C58" s="68"/>
      <c r="D58" s="69"/>
      <c r="E58" s="68">
        <v>213629</v>
      </c>
      <c r="F58" s="68"/>
      <c r="G58" s="68"/>
    </row>
    <row r="59" spans="1:7" ht="12.75">
      <c r="A59" s="66"/>
      <c r="B59" s="68"/>
      <c r="C59" s="68"/>
      <c r="D59" s="69"/>
      <c r="E59" s="68"/>
      <c r="F59" s="68"/>
      <c r="G59" s="68"/>
    </row>
    <row r="60" spans="1:7" ht="13.5" thickBot="1">
      <c r="A60" s="66"/>
      <c r="B60" s="79">
        <f>+B58-B57</f>
        <v>16735</v>
      </c>
      <c r="C60" s="70"/>
      <c r="D60" s="71"/>
      <c r="E60" s="79">
        <v>24523</v>
      </c>
      <c r="F60" s="68"/>
      <c r="G60" s="68"/>
    </row>
    <row r="61" spans="1:7" ht="13.5" thickTop="1">
      <c r="A61" s="66"/>
      <c r="B61" s="63"/>
      <c r="C61" s="63"/>
      <c r="D61" s="67"/>
      <c r="E61" s="63"/>
      <c r="F61" s="63"/>
      <c r="G61" s="63"/>
    </row>
    <row r="62" spans="1:7" ht="12.75">
      <c r="A62" s="80" t="s">
        <v>112</v>
      </c>
      <c r="B62" s="63"/>
      <c r="C62" s="63"/>
      <c r="D62" s="67"/>
      <c r="E62" s="63"/>
      <c r="F62" s="63"/>
      <c r="G62" s="63"/>
    </row>
    <row r="63" spans="1:7" ht="12.75">
      <c r="A63" s="80" t="s">
        <v>113</v>
      </c>
      <c r="B63" s="63"/>
      <c r="C63" s="63"/>
      <c r="D63" s="67"/>
      <c r="E63" s="63"/>
      <c r="F63" s="63"/>
      <c r="G63" s="63"/>
    </row>
    <row r="64" spans="1:7" ht="12.75">
      <c r="A64" s="80" t="s">
        <v>114</v>
      </c>
      <c r="B64" s="63"/>
      <c r="C64" s="63"/>
      <c r="D64" s="67"/>
      <c r="E64" s="81"/>
      <c r="F64" s="63"/>
      <c r="G64" s="63"/>
    </row>
    <row r="65" spans="1:7" ht="12.75">
      <c r="A65" s="57"/>
      <c r="B65" s="57"/>
      <c r="C65" s="57"/>
      <c r="D65" s="57"/>
      <c r="E65" s="57"/>
      <c r="F65" s="57"/>
      <c r="G65" s="57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23"/>
  <sheetViews>
    <sheetView workbookViewId="0" topLeftCell="A1">
      <selection activeCell="C16" sqref="C16"/>
    </sheetView>
  </sheetViews>
  <sheetFormatPr defaultColWidth="9.140625" defaultRowHeight="12.75"/>
  <cols>
    <col min="1" max="1" width="35.140625" style="94" customWidth="1"/>
    <col min="2" max="2" width="11.421875" style="0" customWidth="1"/>
    <col min="3" max="4" width="9.5742187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6" spans="1:7" ht="23.25" customHeight="1">
      <c r="A6" s="91" t="s">
        <v>127</v>
      </c>
      <c r="B6" s="126" t="s">
        <v>162</v>
      </c>
      <c r="C6" s="83" t="s">
        <v>123</v>
      </c>
      <c r="D6" s="83">
        <v>39082</v>
      </c>
      <c r="E6" s="84" t="s">
        <v>123</v>
      </c>
      <c r="F6" s="82" t="s">
        <v>117</v>
      </c>
      <c r="G6" s="85" t="s">
        <v>118</v>
      </c>
    </row>
    <row r="7" spans="1:7" s="99" customFormat="1" ht="12.75">
      <c r="A7" s="100" t="s">
        <v>124</v>
      </c>
      <c r="B7" s="101">
        <v>871.2</v>
      </c>
      <c r="C7" s="102">
        <f>+B7/B$7</f>
        <v>1</v>
      </c>
      <c r="D7" s="101">
        <v>987.6</v>
      </c>
      <c r="E7" s="102">
        <f>+D7/D$6</f>
        <v>0.025269945243334528</v>
      </c>
      <c r="F7" s="107">
        <f>+D7-B7</f>
        <v>116.39999999999998</v>
      </c>
      <c r="G7" s="108">
        <f>+F7/B7</f>
        <v>0.1336088154269972</v>
      </c>
    </row>
    <row r="8" spans="1:7" ht="12.75">
      <c r="A8" s="92" t="s">
        <v>125</v>
      </c>
      <c r="B8" s="109">
        <v>-733.5</v>
      </c>
      <c r="C8" s="103">
        <f>+B8/B$7</f>
        <v>-0.8419421487603306</v>
      </c>
      <c r="D8" s="109">
        <v>-856.9</v>
      </c>
      <c r="E8" s="103">
        <f>+D8/D$6</f>
        <v>-0.02192569469320915</v>
      </c>
      <c r="F8" s="109">
        <f>+D8-B8</f>
        <v>-123.39999999999998</v>
      </c>
      <c r="G8" s="110">
        <f>+F8/B8</f>
        <v>0.1682344921608725</v>
      </c>
    </row>
    <row r="9" spans="1:7" ht="12.75">
      <c r="A9" s="92" t="s">
        <v>8</v>
      </c>
      <c r="B9" s="109">
        <v>-43.5</v>
      </c>
      <c r="C9" s="103">
        <f>+B9/B$7</f>
        <v>-0.04993112947658402</v>
      </c>
      <c r="D9" s="109">
        <v>-44.1</v>
      </c>
      <c r="E9" s="103">
        <f>+D9/D$6</f>
        <v>-0.001128396704365181</v>
      </c>
      <c r="F9" s="109">
        <f>+D9-B9</f>
        <v>-0.6000000000000014</v>
      </c>
      <c r="G9" s="110">
        <f>+F9/B9</f>
        <v>0.013793103448275895</v>
      </c>
    </row>
    <row r="10" spans="1:7" ht="12.75">
      <c r="A10" s="92" t="s">
        <v>11</v>
      </c>
      <c r="B10" s="86">
        <v>24.3</v>
      </c>
      <c r="C10" s="106">
        <f>+B10/B$7</f>
        <v>0.027892561983471075</v>
      </c>
      <c r="D10" s="86">
        <v>29.5</v>
      </c>
      <c r="E10" s="106">
        <f>+D10/D$6</f>
        <v>0.0007548231922624226</v>
      </c>
      <c r="F10" s="109">
        <f>+D10-B10</f>
        <v>5.199999999999999</v>
      </c>
      <c r="G10" s="110">
        <f>+F10/B10</f>
        <v>0.21399176954732507</v>
      </c>
    </row>
    <row r="11" spans="1:7" s="99" customFormat="1" ht="12.75">
      <c r="A11" s="97" t="s">
        <v>126</v>
      </c>
      <c r="B11" s="98">
        <f>SUM(B7:B10)</f>
        <v>118.50000000000004</v>
      </c>
      <c r="C11" s="105">
        <f>+B11/B$7</f>
        <v>0.1360192837465565</v>
      </c>
      <c r="D11" s="98">
        <f>SUM(D7:D10)</f>
        <v>116.10000000000005</v>
      </c>
      <c r="E11" s="105">
        <f>+D11/D$6</f>
        <v>0.0029706770380226203</v>
      </c>
      <c r="F11" s="111">
        <f>+D11-B11</f>
        <v>-2.3999999999999915</v>
      </c>
      <c r="G11" s="112">
        <f>+F11/B11</f>
        <v>-0.020253164556961946</v>
      </c>
    </row>
    <row r="14" spans="1:5" ht="25.5">
      <c r="A14" s="91" t="s">
        <v>116</v>
      </c>
      <c r="B14" s="83" t="str">
        <f>+B6</f>
        <v>31/12/2005 Proforma</v>
      </c>
      <c r="C14" s="83">
        <f>+D6</f>
        <v>39082</v>
      </c>
      <c r="D14" s="89" t="s">
        <v>117</v>
      </c>
      <c r="E14" s="84" t="s">
        <v>118</v>
      </c>
    </row>
    <row r="15" spans="1:5" ht="12.75">
      <c r="A15" s="92" t="s">
        <v>119</v>
      </c>
      <c r="B15" s="86">
        <v>939.6</v>
      </c>
      <c r="C15" s="116">
        <v>958.4</v>
      </c>
      <c r="D15" s="109">
        <f>+C15-B15</f>
        <v>18.799999999999955</v>
      </c>
      <c r="E15" s="110">
        <f>+D15/B15</f>
        <v>0.020008514261387774</v>
      </c>
    </row>
    <row r="16" spans="1:5" ht="12.75">
      <c r="A16" s="92" t="s">
        <v>120</v>
      </c>
      <c r="B16" s="86">
        <v>2399.1</v>
      </c>
      <c r="C16" s="116">
        <v>2312.3</v>
      </c>
      <c r="D16" s="109">
        <f>+C16-B16</f>
        <v>-86.79999999999973</v>
      </c>
      <c r="E16" s="110">
        <f>+D16/B16</f>
        <v>-0.03618023425451199</v>
      </c>
    </row>
    <row r="17" spans="1:5" ht="12.75">
      <c r="A17" s="92" t="s">
        <v>121</v>
      </c>
      <c r="B17" s="86">
        <v>2786.3</v>
      </c>
      <c r="C17" s="116">
        <v>2491.4</v>
      </c>
      <c r="D17" s="109">
        <f>+C17-B17</f>
        <v>-294.9000000000001</v>
      </c>
      <c r="E17" s="110">
        <f>+D17/B17</f>
        <v>-0.10583928507339485</v>
      </c>
    </row>
    <row r="18" spans="1:5" ht="12.75">
      <c r="A18" s="93" t="s">
        <v>122</v>
      </c>
      <c r="B18" s="88">
        <v>447.6</v>
      </c>
      <c r="C18" s="117">
        <v>267.4</v>
      </c>
      <c r="D18" s="115">
        <f>+C18-B18</f>
        <v>-180.20000000000005</v>
      </c>
      <c r="E18" s="114">
        <f>+D18/B18</f>
        <v>-0.40259159964253804</v>
      </c>
    </row>
    <row r="20" spans="1:5" ht="25.5">
      <c r="A20" s="91" t="s">
        <v>128</v>
      </c>
      <c r="B20" s="83" t="str">
        <f>+B14</f>
        <v>31/12/2005 Proforma</v>
      </c>
      <c r="C20" s="83">
        <f>+C14</f>
        <v>39082</v>
      </c>
      <c r="D20" s="89" t="s">
        <v>117</v>
      </c>
      <c r="E20" s="84" t="s">
        <v>118</v>
      </c>
    </row>
    <row r="21" spans="1:5" ht="12.75">
      <c r="A21" s="92" t="s">
        <v>129</v>
      </c>
      <c r="B21" s="86">
        <f>+B11</f>
        <v>118.50000000000004</v>
      </c>
      <c r="C21" s="86">
        <f>+D11</f>
        <v>116.10000000000005</v>
      </c>
      <c r="D21" s="109">
        <f>+C21-B21</f>
        <v>-2.3999999999999915</v>
      </c>
      <c r="E21" s="110">
        <f>+D21/B21</f>
        <v>-0.020253164556961946</v>
      </c>
    </row>
    <row r="22" spans="1:5" ht="12.75">
      <c r="A22" s="92" t="s">
        <v>130</v>
      </c>
      <c r="B22" s="86">
        <v>386.4</v>
      </c>
      <c r="C22" s="86">
        <v>426.7</v>
      </c>
      <c r="D22" s="109">
        <f>+C22-B22</f>
        <v>40.30000000000001</v>
      </c>
      <c r="E22" s="110">
        <f>+D22/B22</f>
        <v>0.10429606625258803</v>
      </c>
    </row>
    <row r="23" spans="1:5" ht="12.75">
      <c r="A23" s="93" t="s">
        <v>131</v>
      </c>
      <c r="B23" s="127">
        <f>+B21/B22</f>
        <v>0.3066770186335405</v>
      </c>
      <c r="C23" s="127">
        <f>+C21/C22</f>
        <v>0.2720881181157723</v>
      </c>
      <c r="D23" s="113" t="s">
        <v>163</v>
      </c>
      <c r="E23" s="9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5:G20"/>
  <sheetViews>
    <sheetView workbookViewId="0" topLeftCell="A1">
      <selection activeCell="B16" sqref="B16"/>
    </sheetView>
  </sheetViews>
  <sheetFormatPr defaultColWidth="9.140625" defaultRowHeight="12.75"/>
  <cols>
    <col min="1" max="1" width="41.00390625" style="94" customWidth="1"/>
    <col min="2" max="2" width="10.57421875" style="0" customWidth="1"/>
    <col min="3" max="3" width="10.140625" style="0" bestFit="1" customWidth="1"/>
    <col min="4" max="4" width="9.57421875" style="0" bestFit="1" customWidth="1"/>
    <col min="5" max="5" width="7.421875" style="0" bestFit="1" customWidth="1"/>
    <col min="6" max="6" width="8.8515625" style="0" bestFit="1" customWidth="1"/>
    <col min="7" max="7" width="8.421875" style="0" bestFit="1" customWidth="1"/>
  </cols>
  <sheetData>
    <row r="5" spans="1:7" ht="25.5" customHeight="1">
      <c r="A5" s="91" t="s">
        <v>134</v>
      </c>
      <c r="B5" s="83" t="str">
        <f>+GAS!B6</f>
        <v>31/12/2005 Proforma</v>
      </c>
      <c r="C5" s="89" t="s">
        <v>123</v>
      </c>
      <c r="D5" s="83">
        <f>+GAS!D6</f>
        <v>39082</v>
      </c>
      <c r="E5" s="89" t="s">
        <v>123</v>
      </c>
      <c r="F5" s="89" t="s">
        <v>117</v>
      </c>
      <c r="G5" s="84" t="s">
        <v>118</v>
      </c>
    </row>
    <row r="6" spans="1:7" s="99" customFormat="1" ht="12.75">
      <c r="A6" s="100" t="s">
        <v>124</v>
      </c>
      <c r="B6" s="101">
        <v>396.7</v>
      </c>
      <c r="C6" s="102">
        <f>+B6/B$6</f>
        <v>1</v>
      </c>
      <c r="D6" s="101">
        <v>389.4</v>
      </c>
      <c r="E6" s="102">
        <f>+D6/D$6</f>
        <v>1</v>
      </c>
      <c r="F6" s="107">
        <f>+D6-B6</f>
        <v>-7.300000000000011</v>
      </c>
      <c r="G6" s="108">
        <f>+F6/B6</f>
        <v>-0.018401814973531664</v>
      </c>
    </row>
    <row r="7" spans="1:7" ht="12.75">
      <c r="A7" s="92" t="s">
        <v>125</v>
      </c>
      <c r="B7" s="86">
        <v>-369.6</v>
      </c>
      <c r="C7" s="103">
        <f aca="true" t="shared" si="0" ref="C7:E10">+B7/B$6</f>
        <v>-0.9316864129064786</v>
      </c>
      <c r="D7" s="109">
        <v>-362.1</v>
      </c>
      <c r="E7" s="103">
        <f t="shared" si="0"/>
        <v>-0.9298921417565487</v>
      </c>
      <c r="F7" s="109">
        <f>+D7-B7</f>
        <v>7.5</v>
      </c>
      <c r="G7" s="110">
        <f>+F7/B7</f>
        <v>-0.020292207792207792</v>
      </c>
    </row>
    <row r="8" spans="1:7" ht="12.75">
      <c r="A8" s="92" t="s">
        <v>8</v>
      </c>
      <c r="B8" s="86">
        <v>-9.2</v>
      </c>
      <c r="C8" s="103">
        <f t="shared" si="0"/>
        <v>-0.023191328459793294</v>
      </c>
      <c r="D8" s="109">
        <v>-16</v>
      </c>
      <c r="E8" s="103">
        <f t="shared" si="0"/>
        <v>-0.04108885464817669</v>
      </c>
      <c r="F8" s="109">
        <f>+D8-B8</f>
        <v>-6.800000000000001</v>
      </c>
      <c r="G8" s="110">
        <f>+F8/B8</f>
        <v>0.7391304347826089</v>
      </c>
    </row>
    <row r="9" spans="1:7" ht="12.75">
      <c r="A9" s="92" t="s">
        <v>11</v>
      </c>
      <c r="B9" s="86">
        <v>4.6</v>
      </c>
      <c r="C9" s="106">
        <f t="shared" si="0"/>
        <v>0.011595664229896647</v>
      </c>
      <c r="D9" s="95">
        <v>14</v>
      </c>
      <c r="E9" s="106">
        <f t="shared" si="0"/>
        <v>0.0359527478171546</v>
      </c>
      <c r="F9" s="109">
        <f>+D9-B9</f>
        <v>9.4</v>
      </c>
      <c r="G9" s="110">
        <f>+F9/B9</f>
        <v>2.0434782608695654</v>
      </c>
    </row>
    <row r="10" spans="1:7" s="99" customFormat="1" ht="12.75">
      <c r="A10" s="97" t="s">
        <v>126</v>
      </c>
      <c r="B10" s="98">
        <f>SUM(B6:B9)</f>
        <v>22.499999999999964</v>
      </c>
      <c r="C10" s="105">
        <f t="shared" si="0"/>
        <v>0.056717922863624815</v>
      </c>
      <c r="D10" s="98">
        <f>SUM(D6:D9)</f>
        <v>25.299999999999955</v>
      </c>
      <c r="E10" s="105">
        <f t="shared" si="0"/>
        <v>0.06497175141242927</v>
      </c>
      <c r="F10" s="111">
        <f>+D10-B10</f>
        <v>2.79999999999999</v>
      </c>
      <c r="G10" s="112">
        <f>+F10/B10</f>
        <v>0.1244444444444442</v>
      </c>
    </row>
    <row r="12" spans="1:5" ht="25.5">
      <c r="A12" s="91" t="s">
        <v>116</v>
      </c>
      <c r="B12" s="83" t="str">
        <f>+B5</f>
        <v>31/12/2005 Proforma</v>
      </c>
      <c r="C12" s="83">
        <f>+D5</f>
        <v>39082</v>
      </c>
      <c r="D12" s="89" t="s">
        <v>117</v>
      </c>
      <c r="E12" s="84" t="s">
        <v>118</v>
      </c>
    </row>
    <row r="13" spans="1:5" ht="12.75">
      <c r="A13" s="92" t="s">
        <v>119</v>
      </c>
      <c r="B13" s="86">
        <v>177.5</v>
      </c>
      <c r="C13" s="116">
        <v>263.7</v>
      </c>
      <c r="D13" s="109">
        <f>+C13-B13</f>
        <v>86.19999999999999</v>
      </c>
      <c r="E13" s="110">
        <f>+D13/B13</f>
        <v>0.4856338028169013</v>
      </c>
    </row>
    <row r="14" spans="1:5" ht="12.75">
      <c r="A14" s="92" t="s">
        <v>132</v>
      </c>
      <c r="B14" s="116">
        <v>3754.8</v>
      </c>
      <c r="C14" s="116">
        <v>3133.1</v>
      </c>
      <c r="D14" s="109">
        <f>+C14-B14</f>
        <v>-621.7000000000003</v>
      </c>
      <c r="E14" s="110">
        <f>+D14/B14</f>
        <v>-0.1655747310109727</v>
      </c>
    </row>
    <row r="15" spans="1:5" ht="12.75">
      <c r="A15" s="93" t="s">
        <v>133</v>
      </c>
      <c r="B15" s="117">
        <v>1880</v>
      </c>
      <c r="C15" s="117">
        <v>1879.6</v>
      </c>
      <c r="D15" s="115">
        <f>+C15-B15</f>
        <v>-0.40000000000009095</v>
      </c>
      <c r="E15" s="114">
        <f>+D15/B15</f>
        <v>-0.0002127659574468569</v>
      </c>
    </row>
    <row r="17" spans="1:5" ht="25.5">
      <c r="A17" s="91" t="s">
        <v>128</v>
      </c>
      <c r="B17" s="83" t="str">
        <f>+B12</f>
        <v>31/12/2005 Proforma</v>
      </c>
      <c r="C17" s="83">
        <f>+C12</f>
        <v>39082</v>
      </c>
      <c r="D17" s="89" t="s">
        <v>117</v>
      </c>
      <c r="E17" s="84" t="s">
        <v>118</v>
      </c>
    </row>
    <row r="18" spans="1:5" ht="12.75">
      <c r="A18" s="92" t="s">
        <v>129</v>
      </c>
      <c r="B18" s="86">
        <f>+B10</f>
        <v>22.499999999999964</v>
      </c>
      <c r="C18" s="86">
        <f>+D10</f>
        <v>25.299999999999955</v>
      </c>
      <c r="D18" s="109">
        <f>+C18-B18</f>
        <v>2.79999999999999</v>
      </c>
      <c r="E18" s="110">
        <f>+D18/B18</f>
        <v>0.1244444444444442</v>
      </c>
    </row>
    <row r="19" spans="1:5" ht="12.75">
      <c r="A19" s="92" t="s">
        <v>130</v>
      </c>
      <c r="B19" s="86">
        <f>+GAS!B22</f>
        <v>386.4</v>
      </c>
      <c r="C19" s="86">
        <f>+GAS!C22</f>
        <v>426.7</v>
      </c>
      <c r="D19" s="109">
        <f>+C19-B19</f>
        <v>40.30000000000001</v>
      </c>
      <c r="E19" s="110">
        <f>+D19/B19</f>
        <v>0.10429606625258803</v>
      </c>
    </row>
    <row r="20" spans="1:5" ht="12.75">
      <c r="A20" s="93" t="s">
        <v>131</v>
      </c>
      <c r="B20" s="127">
        <f>+B18/B19</f>
        <v>0.05822981366459618</v>
      </c>
      <c r="C20" s="127">
        <f>+C18/C19</f>
        <v>0.05929224279353165</v>
      </c>
      <c r="D20" s="113" t="s">
        <v>164</v>
      </c>
      <c r="E20" s="9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23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1.00390625" style="94" customWidth="1"/>
    <col min="2" max="2" width="10.7109375" style="0" customWidth="1"/>
    <col min="3" max="4" width="9.57421875" style="0" bestFit="1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24.75" customHeight="1">
      <c r="A5" s="91" t="s">
        <v>134</v>
      </c>
      <c r="B5" s="83" t="str">
        <f>+Electrico!B5</f>
        <v>31/12/2005 Proforma</v>
      </c>
      <c r="C5" s="89" t="s">
        <v>123</v>
      </c>
      <c r="D5" s="83">
        <f>+Electrico!D5</f>
        <v>39082</v>
      </c>
      <c r="E5" s="89" t="s">
        <v>123</v>
      </c>
      <c r="F5" s="89" t="s">
        <v>117</v>
      </c>
      <c r="G5" s="84" t="s">
        <v>118</v>
      </c>
    </row>
    <row r="6" spans="1:7" s="99" customFormat="1" ht="12.75">
      <c r="A6" s="100" t="s">
        <v>124</v>
      </c>
      <c r="B6" s="101">
        <v>346.2</v>
      </c>
      <c r="C6" s="102">
        <f>+B6/B$6</f>
        <v>1</v>
      </c>
      <c r="D6" s="101">
        <v>398.4</v>
      </c>
      <c r="E6" s="102">
        <f>+D6/D$6</f>
        <v>1</v>
      </c>
      <c r="F6" s="107">
        <f>+D6-B6</f>
        <v>52.19999999999999</v>
      </c>
      <c r="G6" s="108">
        <f>+F6/B6</f>
        <v>0.1507798960138648</v>
      </c>
    </row>
    <row r="7" spans="1:7" ht="12.75">
      <c r="A7" s="92" t="s">
        <v>125</v>
      </c>
      <c r="B7" s="86">
        <v>-263.2</v>
      </c>
      <c r="C7" s="103">
        <f>+B7/B$6</f>
        <v>-0.7602541883304448</v>
      </c>
      <c r="D7" s="86">
        <v>-319.2</v>
      </c>
      <c r="E7" s="103">
        <f>+D7/D$6</f>
        <v>-0.8012048192771084</v>
      </c>
      <c r="F7" s="109">
        <f>+D7-B7</f>
        <v>-56</v>
      </c>
      <c r="G7" s="110">
        <f>+F7/B7</f>
        <v>0.2127659574468085</v>
      </c>
    </row>
    <row r="8" spans="1:7" ht="12.75">
      <c r="A8" s="92" t="s">
        <v>8</v>
      </c>
      <c r="B8" s="86">
        <v>-75.4</v>
      </c>
      <c r="C8" s="103">
        <f>+B8/B$6</f>
        <v>-0.2177931831311381</v>
      </c>
      <c r="D8" s="86">
        <v>-85.3</v>
      </c>
      <c r="E8" s="103">
        <f>+D8/D$6</f>
        <v>-0.21410642570281124</v>
      </c>
      <c r="F8" s="109">
        <f>+D8-B8</f>
        <v>-9.899999999999991</v>
      </c>
      <c r="G8" s="110">
        <f>+F8/B8</f>
        <v>0.1312997347480105</v>
      </c>
    </row>
    <row r="9" spans="1:7" ht="12.75">
      <c r="A9" s="92" t="s">
        <v>11</v>
      </c>
      <c r="B9" s="86">
        <v>86.7</v>
      </c>
      <c r="C9" s="106">
        <f>+B9/B$6</f>
        <v>0.25043327556325823</v>
      </c>
      <c r="D9" s="86">
        <v>113.6</v>
      </c>
      <c r="E9" s="106">
        <f>+D9/D$6</f>
        <v>0.285140562248996</v>
      </c>
      <c r="F9" s="109">
        <f>+D9-B9</f>
        <v>26.89999999999999</v>
      </c>
      <c r="G9" s="110">
        <f>+F9/B9</f>
        <v>0.31026528258362157</v>
      </c>
    </row>
    <row r="10" spans="1:7" s="99" customFormat="1" ht="12.75">
      <c r="A10" s="97" t="s">
        <v>126</v>
      </c>
      <c r="B10" s="98">
        <f>SUM(B6:B9)</f>
        <v>94.3</v>
      </c>
      <c r="C10" s="105">
        <f>+B10/B$6</f>
        <v>0.27238590410167535</v>
      </c>
      <c r="D10" s="98">
        <f>SUM(D6:D9)</f>
        <v>107.49999999999999</v>
      </c>
      <c r="E10" s="105">
        <f>+D10/D$6</f>
        <v>0.2698293172690763</v>
      </c>
      <c r="F10" s="111">
        <f>+D10-B10</f>
        <v>13.199999999999989</v>
      </c>
      <c r="G10" s="112">
        <f>+F10/B10</f>
        <v>0.13997879109225864</v>
      </c>
    </row>
    <row r="13" spans="1:5" ht="25.5">
      <c r="A13" s="91" t="s">
        <v>116</v>
      </c>
      <c r="B13" s="83" t="str">
        <f>+B5</f>
        <v>31/12/2005 Proforma</v>
      </c>
      <c r="C13" s="83">
        <f>+D5</f>
        <v>39082</v>
      </c>
      <c r="D13" s="89" t="s">
        <v>117</v>
      </c>
      <c r="E13" s="84" t="s">
        <v>118</v>
      </c>
    </row>
    <row r="14" spans="1:5" ht="12.75">
      <c r="A14" s="92" t="s">
        <v>135</v>
      </c>
      <c r="B14" s="86">
        <v>914</v>
      </c>
      <c r="C14" s="86">
        <v>982.4</v>
      </c>
      <c r="D14" s="109">
        <f>+C14-B14</f>
        <v>68.39999999999998</v>
      </c>
      <c r="E14" s="110">
        <f>+D14/B14</f>
        <v>0.07483588621444198</v>
      </c>
    </row>
    <row r="15" spans="1:5" ht="12.75">
      <c r="A15" s="92" t="s">
        <v>121</v>
      </c>
      <c r="B15" s="86"/>
      <c r="C15" s="86"/>
      <c r="D15" s="86"/>
      <c r="E15" s="87"/>
    </row>
    <row r="16" spans="1:5" ht="12.75">
      <c r="A16" s="92" t="s">
        <v>136</v>
      </c>
      <c r="B16" s="86">
        <v>228.4</v>
      </c>
      <c r="C16" s="86">
        <v>243.6</v>
      </c>
      <c r="D16" s="109">
        <f>+C16-B16</f>
        <v>15.199999999999989</v>
      </c>
      <c r="E16" s="110">
        <f>+D16/B16</f>
        <v>0.06654991243432569</v>
      </c>
    </row>
    <row r="17" spans="1:5" ht="12.75">
      <c r="A17" s="92" t="s">
        <v>137</v>
      </c>
      <c r="B17" s="86">
        <v>199.7</v>
      </c>
      <c r="C17" s="86">
        <v>208.6</v>
      </c>
      <c r="D17" s="109">
        <f>+C17-B17</f>
        <v>8.900000000000006</v>
      </c>
      <c r="E17" s="110">
        <f>+D17/B17</f>
        <v>0.04456685027541315</v>
      </c>
    </row>
    <row r="18" spans="1:5" ht="12.75">
      <c r="A18" s="93" t="s">
        <v>138</v>
      </c>
      <c r="B18" s="88">
        <v>205.8</v>
      </c>
      <c r="C18" s="128">
        <v>216</v>
      </c>
      <c r="D18" s="115">
        <f>+C18-B18</f>
        <v>10.199999999999989</v>
      </c>
      <c r="E18" s="114">
        <f>+D18/B18</f>
        <v>0.049562682215743385</v>
      </c>
    </row>
    <row r="20" spans="1:5" ht="25.5">
      <c r="A20" s="91" t="s">
        <v>128</v>
      </c>
      <c r="B20" s="83" t="str">
        <f>+B13</f>
        <v>31/12/2005 Proforma</v>
      </c>
      <c r="C20" s="83">
        <f>+C13</f>
        <v>39082</v>
      </c>
      <c r="D20" s="89" t="s">
        <v>117</v>
      </c>
      <c r="E20" s="84" t="s">
        <v>118</v>
      </c>
    </row>
    <row r="21" spans="1:5" ht="12.75">
      <c r="A21" s="92" t="s">
        <v>129</v>
      </c>
      <c r="B21" s="86">
        <f>+B10</f>
        <v>94.3</v>
      </c>
      <c r="C21" s="86">
        <f>+D10</f>
        <v>107.49999999999999</v>
      </c>
      <c r="D21" s="109">
        <f>+C21-B21</f>
        <v>13.199999999999989</v>
      </c>
      <c r="E21" s="110">
        <f>+D21/B21</f>
        <v>0.13997879109225864</v>
      </c>
    </row>
    <row r="22" spans="1:5" ht="12.75">
      <c r="A22" s="92" t="s">
        <v>130</v>
      </c>
      <c r="B22" s="86">
        <f>+Electrico!B19</f>
        <v>386.4</v>
      </c>
      <c r="C22" s="86">
        <f>+Electrico!C19</f>
        <v>426.7</v>
      </c>
      <c r="D22" s="109">
        <f>+C22-B22</f>
        <v>40.30000000000001</v>
      </c>
      <c r="E22" s="110">
        <f>+D22/B22</f>
        <v>0.10429606625258803</v>
      </c>
    </row>
    <row r="23" spans="1:5" ht="12.75">
      <c r="A23" s="93" t="s">
        <v>131</v>
      </c>
      <c r="B23" s="127">
        <f>+B21/B22</f>
        <v>0.24404761904761904</v>
      </c>
      <c r="C23" s="127">
        <f>+C21/C22</f>
        <v>0.25193344269978907</v>
      </c>
      <c r="D23" s="113" t="s">
        <v>165</v>
      </c>
      <c r="E23" s="9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G29"/>
  <sheetViews>
    <sheetView workbookViewId="0" topLeftCell="A3">
      <selection activeCell="D30" sqref="D30"/>
    </sheetView>
  </sheetViews>
  <sheetFormatPr defaultColWidth="9.140625" defaultRowHeight="12.75"/>
  <cols>
    <col min="1" max="1" width="38.421875" style="94" customWidth="1"/>
    <col min="2" max="2" width="11.00390625" style="0" customWidth="1"/>
    <col min="3" max="7" width="11.28125" style="0" customWidth="1"/>
  </cols>
  <sheetData>
    <row r="5" spans="1:7" ht="25.5" customHeight="1">
      <c r="A5" s="91" t="s">
        <v>134</v>
      </c>
      <c r="B5" s="83" t="str">
        <f>+Idrico!B5</f>
        <v>31/12/2005 Proforma</v>
      </c>
      <c r="C5" s="89" t="s">
        <v>123</v>
      </c>
      <c r="D5" s="83">
        <f>+Idrico!D5</f>
        <v>39082</v>
      </c>
      <c r="E5" s="89" t="s">
        <v>123</v>
      </c>
      <c r="F5" s="89" t="s">
        <v>117</v>
      </c>
      <c r="G5" s="84" t="s">
        <v>118</v>
      </c>
    </row>
    <row r="6" spans="1:7" s="99" customFormat="1" ht="12.75">
      <c r="A6" s="100" t="s">
        <v>124</v>
      </c>
      <c r="B6" s="101">
        <v>481.7</v>
      </c>
      <c r="C6" s="102">
        <f>+B6/B$6</f>
        <v>1</v>
      </c>
      <c r="D6" s="101">
        <v>539.7</v>
      </c>
      <c r="E6" s="102">
        <f>+D6/D$6</f>
        <v>1</v>
      </c>
      <c r="F6" s="107">
        <f>+D6-B6</f>
        <v>58.00000000000006</v>
      </c>
      <c r="G6" s="108">
        <f>+F6/B6</f>
        <v>0.12040689225659136</v>
      </c>
    </row>
    <row r="7" spans="1:7" ht="12.75">
      <c r="A7" s="92" t="s">
        <v>125</v>
      </c>
      <c r="B7" s="86">
        <v>-241.2</v>
      </c>
      <c r="C7" s="103">
        <f>+B7/B$6</f>
        <v>-0.5007265933153415</v>
      </c>
      <c r="D7" s="86">
        <v>-275.5</v>
      </c>
      <c r="E7" s="103">
        <f>+D7/D$6</f>
        <v>-0.5104687789512692</v>
      </c>
      <c r="F7" s="109">
        <f>+D7-B7</f>
        <v>-34.30000000000001</v>
      </c>
      <c r="G7" s="110">
        <f>+F7/B7</f>
        <v>0.14220563847429524</v>
      </c>
    </row>
    <row r="8" spans="1:7" ht="12.75">
      <c r="A8" s="92" t="s">
        <v>8</v>
      </c>
      <c r="B8" s="86">
        <v>-116.1</v>
      </c>
      <c r="C8" s="103">
        <f>+B8/B$6</f>
        <v>-0.24102138260328004</v>
      </c>
      <c r="D8" s="86">
        <v>-126.7</v>
      </c>
      <c r="E8" s="103">
        <f>+D8/D$6</f>
        <v>-0.23476005188067445</v>
      </c>
      <c r="F8" s="109">
        <f>+D8-B8</f>
        <v>-10.600000000000009</v>
      </c>
      <c r="G8" s="110">
        <f>+F8/B8</f>
        <v>0.09130060292850999</v>
      </c>
    </row>
    <row r="9" spans="1:7" ht="12.75">
      <c r="A9" s="92" t="s">
        <v>11</v>
      </c>
      <c r="B9" s="86">
        <v>6.1</v>
      </c>
      <c r="C9" s="106">
        <f>+B9/B$6</f>
        <v>0.012663483495951837</v>
      </c>
      <c r="D9" s="86">
        <v>13</v>
      </c>
      <c r="E9" s="106">
        <f>+D9/D$6</f>
        <v>0.024087455994070778</v>
      </c>
      <c r="F9" s="109">
        <f>+D9-B9</f>
        <v>6.9</v>
      </c>
      <c r="G9" s="110">
        <f>+F9/B9</f>
        <v>1.1311475409836067</v>
      </c>
    </row>
    <row r="10" spans="1:7" s="99" customFormat="1" ht="12.75">
      <c r="A10" s="97" t="s">
        <v>126</v>
      </c>
      <c r="B10" s="98">
        <f>SUM(B6:B9)</f>
        <v>130.5</v>
      </c>
      <c r="C10" s="105">
        <f>+B10/B$6</f>
        <v>0.2709155075773303</v>
      </c>
      <c r="D10" s="98">
        <f>SUM(D6:D9)</f>
        <v>150.50000000000006</v>
      </c>
      <c r="E10" s="105">
        <f>+D10/D$6</f>
        <v>0.27885862516212717</v>
      </c>
      <c r="F10" s="111">
        <f>+D10-B10</f>
        <v>20.000000000000057</v>
      </c>
      <c r="G10" s="112">
        <f>+F10/B10</f>
        <v>0.15325670498084334</v>
      </c>
    </row>
    <row r="12" spans="1:7" ht="25.5">
      <c r="A12" s="91" t="s">
        <v>139</v>
      </c>
      <c r="B12" s="83" t="str">
        <f>+B5</f>
        <v>31/12/2005 Proforma</v>
      </c>
      <c r="C12" s="89" t="s">
        <v>123</v>
      </c>
      <c r="D12" s="83">
        <f>+D5</f>
        <v>39082</v>
      </c>
      <c r="E12" s="89" t="s">
        <v>123</v>
      </c>
      <c r="F12" s="89" t="s">
        <v>117</v>
      </c>
      <c r="G12" s="84" t="s">
        <v>118</v>
      </c>
    </row>
    <row r="13" spans="1:7" ht="12.75">
      <c r="A13" s="92" t="s">
        <v>140</v>
      </c>
      <c r="B13" s="116">
        <v>1597.2</v>
      </c>
      <c r="C13" s="104">
        <f>+B13/B$17</f>
        <v>0.42373915581142385</v>
      </c>
      <c r="D13" s="116">
        <v>1677.4</v>
      </c>
      <c r="E13" s="104">
        <f>+D13/D$17</f>
        <v>0.42198742138364775</v>
      </c>
      <c r="F13" s="109">
        <f>+D13-B13</f>
        <v>80.20000000000005</v>
      </c>
      <c r="G13" s="110">
        <f>+F13/B13</f>
        <v>0.050212872526922143</v>
      </c>
    </row>
    <row r="14" spans="1:7" ht="12.75">
      <c r="A14" s="92" t="s">
        <v>141</v>
      </c>
      <c r="B14" s="116">
        <v>1401.8</v>
      </c>
      <c r="C14" s="104">
        <f>+B14/B$17</f>
        <v>0.3718992916456636</v>
      </c>
      <c r="D14" s="116">
        <v>1453.7</v>
      </c>
      <c r="E14" s="104">
        <f>+D14/D$17</f>
        <v>0.3657106918238993</v>
      </c>
      <c r="F14" s="109">
        <f aca="true" t="shared" si="0" ref="F14:F24">+D14-B14</f>
        <v>51.90000000000009</v>
      </c>
      <c r="G14" s="110">
        <f aca="true" t="shared" si="1" ref="G14:G24">+F14/B14</f>
        <v>0.0370238265087745</v>
      </c>
    </row>
    <row r="15" spans="1:7" ht="12.75">
      <c r="A15" s="92" t="s">
        <v>142</v>
      </c>
      <c r="B15" s="116">
        <v>519.9</v>
      </c>
      <c r="C15" s="104">
        <f>+B15/B$17</f>
        <v>0.13793011965086355</v>
      </c>
      <c r="D15" s="116">
        <v>474.3</v>
      </c>
      <c r="E15" s="104">
        <f>+D15/D$17</f>
        <v>0.11932075471698111</v>
      </c>
      <c r="F15" s="109">
        <f t="shared" si="0"/>
        <v>-45.599999999999966</v>
      </c>
      <c r="G15" s="110">
        <f t="shared" si="1"/>
        <v>-0.08770917484131557</v>
      </c>
    </row>
    <row r="16" spans="1:7" ht="12.75">
      <c r="A16" s="92" t="s">
        <v>143</v>
      </c>
      <c r="B16" s="116">
        <v>250.4</v>
      </c>
      <c r="C16" s="104">
        <f>+B16/B$17</f>
        <v>0.06643143289204892</v>
      </c>
      <c r="D16" s="116">
        <v>369.6</v>
      </c>
      <c r="E16" s="104">
        <f>+D16/D$17</f>
        <v>0.09298113207547169</v>
      </c>
      <c r="F16" s="109">
        <f t="shared" si="0"/>
        <v>119.20000000000002</v>
      </c>
      <c r="G16" s="110">
        <f t="shared" si="1"/>
        <v>0.47603833865814704</v>
      </c>
    </row>
    <row r="17" spans="1:7" s="99" customFormat="1" ht="12.75">
      <c r="A17" s="100" t="s">
        <v>144</v>
      </c>
      <c r="B17" s="118">
        <f>SUM(B13:B16)</f>
        <v>3769.3</v>
      </c>
      <c r="C17" s="102">
        <f>+B17/B$17</f>
        <v>1</v>
      </c>
      <c r="D17" s="118">
        <f>SUM(D13:D16)</f>
        <v>3975.0000000000005</v>
      </c>
      <c r="E17" s="102">
        <f>+D17/D$17</f>
        <v>1</v>
      </c>
      <c r="F17" s="107">
        <f t="shared" si="0"/>
        <v>205.70000000000027</v>
      </c>
      <c r="G17" s="108">
        <f t="shared" si="1"/>
        <v>0.05457246703631981</v>
      </c>
    </row>
    <row r="18" spans="1:7" ht="12.75">
      <c r="A18" s="92" t="s">
        <v>145</v>
      </c>
      <c r="B18" s="116">
        <v>1343.2</v>
      </c>
      <c r="C18" s="104">
        <f>+B18/B$24</f>
        <v>0.35636209275177755</v>
      </c>
      <c r="D18" s="116">
        <v>1572.2</v>
      </c>
      <c r="E18" s="104">
        <f>+D18/D$24</f>
        <v>0.3955120625896204</v>
      </c>
      <c r="F18" s="109">
        <f t="shared" si="0"/>
        <v>229</v>
      </c>
      <c r="G18" s="110">
        <f t="shared" si="1"/>
        <v>0.17048838594401428</v>
      </c>
    </row>
    <row r="19" spans="1:7" ht="12.75">
      <c r="A19" s="92" t="s">
        <v>146</v>
      </c>
      <c r="B19" s="116">
        <v>614</v>
      </c>
      <c r="C19" s="104">
        <f aca="true" t="shared" si="2" ref="C19:C24">+B19/B$24</f>
        <v>0.16289928897378753</v>
      </c>
      <c r="D19" s="116">
        <v>597.6</v>
      </c>
      <c r="E19" s="104">
        <f aca="true" t="shared" si="3" ref="E19:E24">+D19/D$24</f>
        <v>0.15033584060778346</v>
      </c>
      <c r="F19" s="109">
        <f t="shared" si="0"/>
        <v>-16.399999999999977</v>
      </c>
      <c r="G19" s="110">
        <f t="shared" si="1"/>
        <v>-0.02671009771986967</v>
      </c>
    </row>
    <row r="20" spans="1:7" ht="12.75">
      <c r="A20" s="92" t="s">
        <v>147</v>
      </c>
      <c r="B20" s="116">
        <v>293.8</v>
      </c>
      <c r="C20" s="104">
        <f t="shared" si="2"/>
        <v>0.07794757508224556</v>
      </c>
      <c r="D20" s="116">
        <v>344.4</v>
      </c>
      <c r="E20" s="104">
        <f t="shared" si="3"/>
        <v>0.08663932982818041</v>
      </c>
      <c r="F20" s="109">
        <f t="shared" si="0"/>
        <v>50.599999999999966</v>
      </c>
      <c r="G20" s="110">
        <f t="shared" si="1"/>
        <v>0.17222600408441105</v>
      </c>
    </row>
    <row r="21" spans="1:7" ht="12.75">
      <c r="A21" s="92" t="s">
        <v>148</v>
      </c>
      <c r="B21" s="116">
        <v>300.5</v>
      </c>
      <c r="C21" s="104">
        <f t="shared" si="2"/>
        <v>0.07972514061339275</v>
      </c>
      <c r="D21" s="116">
        <v>335.2</v>
      </c>
      <c r="E21" s="104">
        <f t="shared" si="3"/>
        <v>0.08432492264345551</v>
      </c>
      <c r="F21" s="109">
        <f t="shared" si="0"/>
        <v>34.69999999999999</v>
      </c>
      <c r="G21" s="110">
        <f t="shared" si="1"/>
        <v>0.11547420965058232</v>
      </c>
    </row>
    <row r="22" spans="1:7" ht="12.75">
      <c r="A22" s="92" t="s">
        <v>149</v>
      </c>
      <c r="B22" s="116">
        <v>742.3</v>
      </c>
      <c r="C22" s="104">
        <f t="shared" si="2"/>
        <v>0.1969383423538151</v>
      </c>
      <c r="D22" s="116">
        <v>705</v>
      </c>
      <c r="E22" s="104">
        <f t="shared" si="3"/>
        <v>0.1773540288294634</v>
      </c>
      <c r="F22" s="109">
        <f t="shared" si="0"/>
        <v>-37.299999999999955</v>
      </c>
      <c r="G22" s="110">
        <f t="shared" si="1"/>
        <v>-0.05024922538057383</v>
      </c>
    </row>
    <row r="23" spans="1:7" ht="12.75">
      <c r="A23" s="92" t="s">
        <v>150</v>
      </c>
      <c r="B23" s="116">
        <v>475.4</v>
      </c>
      <c r="C23" s="104">
        <f t="shared" si="2"/>
        <v>0.12612756022498142</v>
      </c>
      <c r="D23" s="116">
        <v>420.7</v>
      </c>
      <c r="E23" s="104">
        <f t="shared" si="3"/>
        <v>0.10583381550149681</v>
      </c>
      <c r="F23" s="109">
        <f t="shared" si="0"/>
        <v>-54.69999999999999</v>
      </c>
      <c r="G23" s="110">
        <f t="shared" si="1"/>
        <v>-0.11506100126209506</v>
      </c>
    </row>
    <row r="24" spans="1:7" s="99" customFormat="1" ht="12.75">
      <c r="A24" s="97" t="s">
        <v>151</v>
      </c>
      <c r="B24" s="119">
        <f>SUM(B18:B23)</f>
        <v>3769.2000000000003</v>
      </c>
      <c r="C24" s="105">
        <f t="shared" si="2"/>
        <v>1</v>
      </c>
      <c r="D24" s="119">
        <f>SUM(D18:D23)</f>
        <v>3975.1</v>
      </c>
      <c r="E24" s="105">
        <f t="shared" si="3"/>
        <v>1</v>
      </c>
      <c r="F24" s="111">
        <f t="shared" si="0"/>
        <v>205.89999999999964</v>
      </c>
      <c r="G24" s="112">
        <f t="shared" si="1"/>
        <v>0.05462697654674722</v>
      </c>
    </row>
    <row r="26" spans="1:5" ht="25.5">
      <c r="A26" s="91" t="s">
        <v>152</v>
      </c>
      <c r="B26" s="83" t="str">
        <f>+B12</f>
        <v>31/12/2005 Proforma</v>
      </c>
      <c r="C26" s="83">
        <f>+D12</f>
        <v>39082</v>
      </c>
      <c r="D26" s="89" t="s">
        <v>117</v>
      </c>
      <c r="E26" s="84" t="s">
        <v>118</v>
      </c>
    </row>
    <row r="27" spans="1:5" ht="12.75">
      <c r="A27" s="92" t="s">
        <v>129</v>
      </c>
      <c r="B27" s="86">
        <f>+B10</f>
        <v>130.5</v>
      </c>
      <c r="C27" s="86">
        <f>+D10</f>
        <v>150.50000000000006</v>
      </c>
      <c r="D27" s="109">
        <f>+C27-B27</f>
        <v>20.000000000000057</v>
      </c>
      <c r="E27" s="110">
        <f>+D27/B27</f>
        <v>0.15325670498084334</v>
      </c>
    </row>
    <row r="28" spans="1:5" ht="12.75">
      <c r="A28" s="92" t="s">
        <v>130</v>
      </c>
      <c r="B28" s="86">
        <f>+Idrico!B22</f>
        <v>386.4</v>
      </c>
      <c r="C28" s="86">
        <f>+Idrico!C22</f>
        <v>426.7</v>
      </c>
      <c r="D28" s="109">
        <f>+C28-B28</f>
        <v>40.30000000000001</v>
      </c>
      <c r="E28" s="110">
        <f>+D28/B28</f>
        <v>0.10429606625258803</v>
      </c>
    </row>
    <row r="29" spans="1:5" ht="12.75">
      <c r="A29" s="93" t="s">
        <v>131</v>
      </c>
      <c r="B29" s="127">
        <f>+B27/B28</f>
        <v>0.3377329192546584</v>
      </c>
      <c r="C29" s="127">
        <f>+C27/C28</f>
        <v>0.35270681977970486</v>
      </c>
      <c r="D29" s="113" t="s">
        <v>166</v>
      </c>
      <c r="E29" s="9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G22"/>
  <sheetViews>
    <sheetView workbookViewId="0" topLeftCell="A1">
      <selection activeCell="D23" sqref="D23"/>
    </sheetView>
  </sheetViews>
  <sheetFormatPr defaultColWidth="9.140625" defaultRowHeight="12.75"/>
  <cols>
    <col min="1" max="1" width="33.00390625" style="94" customWidth="1"/>
    <col min="2" max="2" width="13.57421875" style="0" customWidth="1"/>
    <col min="3" max="3" width="9.57421875" style="0" bestFit="1" customWidth="1"/>
    <col min="4" max="4" width="12.00390625" style="0" customWidth="1"/>
    <col min="5" max="5" width="7.421875" style="0" bestFit="1" customWidth="1"/>
    <col min="6" max="6" width="8.8515625" style="0" bestFit="1" customWidth="1"/>
    <col min="7" max="7" width="7.421875" style="0" bestFit="1" customWidth="1"/>
  </cols>
  <sheetData>
    <row r="5" spans="1:7" ht="24.75" customHeight="1">
      <c r="A5" s="91" t="str">
        <f>+Ambiente!A5</f>
        <v>Conto economico (mln/€)</v>
      </c>
      <c r="B5" s="83" t="str">
        <f>+Ambiente!B5</f>
        <v>31/12/2005 Proforma</v>
      </c>
      <c r="C5" s="89" t="s">
        <v>123</v>
      </c>
      <c r="D5" s="83">
        <f>+Ambiente!D5</f>
        <v>39082</v>
      </c>
      <c r="E5" s="89" t="s">
        <v>123</v>
      </c>
      <c r="F5" s="89" t="s">
        <v>117</v>
      </c>
      <c r="G5" s="84" t="s">
        <v>118</v>
      </c>
    </row>
    <row r="6" spans="1:7" s="99" customFormat="1" ht="12.75">
      <c r="A6" s="100" t="s">
        <v>124</v>
      </c>
      <c r="B6" s="101">
        <v>130.8</v>
      </c>
      <c r="C6" s="102">
        <f>+B6/B$6</f>
        <v>1</v>
      </c>
      <c r="D6" s="101">
        <v>163.1</v>
      </c>
      <c r="E6" s="102">
        <f>+D6/D$6</f>
        <v>1</v>
      </c>
      <c r="F6" s="107">
        <f>+D6-B6</f>
        <v>32.29999999999998</v>
      </c>
      <c r="G6" s="108">
        <f>+F6/B6</f>
        <v>0.24694189602446467</v>
      </c>
    </row>
    <row r="7" spans="1:7" ht="12.75">
      <c r="A7" s="92" t="s">
        <v>125</v>
      </c>
      <c r="B7" s="86">
        <v>-107</v>
      </c>
      <c r="C7" s="103">
        <f>+B7/B$6</f>
        <v>-0.8180428134556574</v>
      </c>
      <c r="D7" s="86">
        <v>-135.6</v>
      </c>
      <c r="E7" s="103">
        <f>+D7/D$6</f>
        <v>-0.8313917841814837</v>
      </c>
      <c r="F7" s="109">
        <f>+D7-B7</f>
        <v>-28.599999999999994</v>
      </c>
      <c r="G7" s="110">
        <f>+F7/B7</f>
        <v>0.26728971962616815</v>
      </c>
    </row>
    <row r="8" spans="1:7" ht="12.75">
      <c r="A8" s="92" t="s">
        <v>8</v>
      </c>
      <c r="B8" s="86">
        <v>-25.8</v>
      </c>
      <c r="C8" s="103">
        <f>+B8/B$6</f>
        <v>-0.19724770642201833</v>
      </c>
      <c r="D8" s="86">
        <v>-24.5</v>
      </c>
      <c r="E8" s="103">
        <f>+D8/D$6</f>
        <v>-0.15021459227467812</v>
      </c>
      <c r="F8" s="109">
        <f>+D8-B8</f>
        <v>1.3000000000000007</v>
      </c>
      <c r="G8" s="110">
        <f>+F8/B8</f>
        <v>-0.05038759689922483</v>
      </c>
    </row>
    <row r="9" spans="1:7" ht="12.75">
      <c r="A9" s="92" t="s">
        <v>11</v>
      </c>
      <c r="B9" s="86">
        <v>22.6</v>
      </c>
      <c r="C9" s="106">
        <f>+B9/B$6</f>
        <v>0.172782874617737</v>
      </c>
      <c r="D9" s="86">
        <v>24.4</v>
      </c>
      <c r="E9" s="106">
        <f>+D9/D$6</f>
        <v>0.1496014714898835</v>
      </c>
      <c r="F9" s="109">
        <f>+D9-B9</f>
        <v>1.7999999999999972</v>
      </c>
      <c r="G9" s="110">
        <f>+F9/B9</f>
        <v>0.07964601769911492</v>
      </c>
    </row>
    <row r="10" spans="1:7" s="99" customFormat="1" ht="12.75">
      <c r="A10" s="97" t="s">
        <v>126</v>
      </c>
      <c r="B10" s="98">
        <f>SUM(B6:B9)</f>
        <v>20.600000000000012</v>
      </c>
      <c r="C10" s="105">
        <f>+B10/B$6</f>
        <v>0.15749235474006124</v>
      </c>
      <c r="D10" s="98">
        <f>SUM(D6:D9)</f>
        <v>27.4</v>
      </c>
      <c r="E10" s="105">
        <f>+D10/D$6</f>
        <v>0.16799509503372165</v>
      </c>
      <c r="F10" s="111">
        <f>+D10-B10</f>
        <v>6.7999999999999865</v>
      </c>
      <c r="G10" s="112">
        <f>+F10/B10</f>
        <v>0.3300970873786399</v>
      </c>
    </row>
    <row r="12" spans="1:5" ht="25.5">
      <c r="A12" s="91" t="s">
        <v>116</v>
      </c>
      <c r="B12" s="83" t="str">
        <f>+B5</f>
        <v>31/12/2005 Proforma</v>
      </c>
      <c r="C12" s="83">
        <f>+D5</f>
        <v>39082</v>
      </c>
      <c r="D12" s="89" t="s">
        <v>117</v>
      </c>
      <c r="E12" s="84" t="s">
        <v>118</v>
      </c>
    </row>
    <row r="13" spans="1:5" ht="12.75">
      <c r="A13" s="92" t="s">
        <v>153</v>
      </c>
      <c r="B13" s="86"/>
      <c r="C13" s="86"/>
      <c r="D13" s="86"/>
      <c r="E13" s="87"/>
    </row>
    <row r="14" spans="1:5" ht="12.75">
      <c r="A14" s="92" t="s">
        <v>154</v>
      </c>
      <c r="B14" s="86">
        <v>469.9</v>
      </c>
      <c r="C14" s="86">
        <v>425.9</v>
      </c>
      <c r="D14" s="109">
        <f>+C14-B14</f>
        <v>-44</v>
      </c>
      <c r="E14" s="110">
        <f>+D14/B14</f>
        <v>-0.09363694403064482</v>
      </c>
    </row>
    <row r="15" spans="1:5" ht="12.75">
      <c r="A15" s="92" t="s">
        <v>155</v>
      </c>
      <c r="B15" s="86"/>
      <c r="C15" s="86"/>
      <c r="D15" s="109"/>
      <c r="E15" s="87"/>
    </row>
    <row r="16" spans="1:5" ht="12.75">
      <c r="A16" s="92" t="s">
        <v>156</v>
      </c>
      <c r="B16" s="86">
        <v>293.2</v>
      </c>
      <c r="C16" s="86">
        <v>309.1</v>
      </c>
      <c r="D16" s="109">
        <f>+C16-B16</f>
        <v>15.900000000000034</v>
      </c>
      <c r="E16" s="110">
        <f>+D16/B16</f>
        <v>0.05422919508867679</v>
      </c>
    </row>
    <row r="17" spans="1:5" ht="12.75">
      <c r="A17" s="93" t="s">
        <v>157</v>
      </c>
      <c r="B17" s="88">
        <v>58</v>
      </c>
      <c r="C17" s="88">
        <v>57</v>
      </c>
      <c r="D17" s="88">
        <f>+C17-B17</f>
        <v>-1</v>
      </c>
      <c r="E17" s="114">
        <f>+D17/B17</f>
        <v>-0.017241379310344827</v>
      </c>
    </row>
    <row r="19" spans="1:5" ht="25.5">
      <c r="A19" s="91" t="s">
        <v>128</v>
      </c>
      <c r="B19" s="83" t="str">
        <f>+B12</f>
        <v>31/12/2005 Proforma</v>
      </c>
      <c r="C19" s="83">
        <f>+C12</f>
        <v>39082</v>
      </c>
      <c r="D19" s="89" t="s">
        <v>117</v>
      </c>
      <c r="E19" s="84" t="s">
        <v>118</v>
      </c>
    </row>
    <row r="20" spans="1:5" ht="12.75">
      <c r="A20" s="92" t="s">
        <v>129</v>
      </c>
      <c r="B20" s="86">
        <f>+B10</f>
        <v>20.600000000000012</v>
      </c>
      <c r="C20" s="101">
        <f>+D10</f>
        <v>27.4</v>
      </c>
      <c r="D20" s="109">
        <f>+C20-B20</f>
        <v>6.7999999999999865</v>
      </c>
      <c r="E20" s="110">
        <f>+D20/B20</f>
        <v>0.3300970873786399</v>
      </c>
    </row>
    <row r="21" spans="1:5" ht="12.75">
      <c r="A21" s="92" t="s">
        <v>130</v>
      </c>
      <c r="B21" s="86">
        <f>+Ambiente!B28</f>
        <v>386.4</v>
      </c>
      <c r="C21" s="86">
        <f>+Ambiente!C28</f>
        <v>426.7</v>
      </c>
      <c r="D21" s="109">
        <f>+C21-B21</f>
        <v>40.30000000000001</v>
      </c>
      <c r="E21" s="110">
        <f>+D21/B21</f>
        <v>0.10429606625258803</v>
      </c>
    </row>
    <row r="22" spans="1:5" ht="12.75">
      <c r="A22" s="93" t="s">
        <v>131</v>
      </c>
      <c r="B22" s="127">
        <f>+B20/B21</f>
        <v>0.053312629399585955</v>
      </c>
      <c r="C22" s="127">
        <f>+C20/C21</f>
        <v>0.06421373330208577</v>
      </c>
      <c r="D22" s="113" t="s">
        <v>167</v>
      </c>
      <c r="E22" s="9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Hera</cp:lastModifiedBy>
  <dcterms:created xsi:type="dcterms:W3CDTF">2008-08-08T14:48:29Z</dcterms:created>
  <dcterms:modified xsi:type="dcterms:W3CDTF">2008-08-11T11:53:35Z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